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15" tabRatio="702" activeTab="0"/>
  </bookViews>
  <sheets>
    <sheet name="Zbiorówka" sheetId="1" r:id="rId1"/>
    <sheet name="Jelenia Góra" sheetId="2" r:id="rId2"/>
    <sheet name="Sanok" sheetId="3" r:id="rId3"/>
    <sheet name="Olsztyn" sheetId="4" r:id="rId4"/>
    <sheet name="Gorlice" sheetId="5" r:id="rId5"/>
    <sheet name="ZM PTTK" sheetId="6" r:id="rId6"/>
    <sheet name="Kraków" sheetId="7" r:id="rId7"/>
    <sheet name="Łódź" sheetId="8" r:id="rId8"/>
    <sheet name="Nowy Sącz" sheetId="9" r:id="rId9"/>
  </sheets>
  <definedNames/>
  <calcPr fullCalcOnLoad="1"/>
</workbook>
</file>

<file path=xl/sharedStrings.xml><?xml version="1.0" encoding="utf-8"?>
<sst xmlns="http://schemas.openxmlformats.org/spreadsheetml/2006/main" count="1445" uniqueCount="323">
  <si>
    <t>Plan finansowy zgłoszony przez jednostki administrujące bazę</t>
  </si>
  <si>
    <t xml:space="preserve"> w tym finansowany ze środków </t>
  </si>
  <si>
    <t>Lp.</t>
  </si>
  <si>
    <t>Obiekt  - krótki zakres zadania</t>
  </si>
  <si>
    <t>Własnych Spółki</t>
  </si>
  <si>
    <t>NFOŚiGW</t>
  </si>
  <si>
    <t>Unia Europejska</t>
  </si>
  <si>
    <t>Środki Dzierżaw.</t>
  </si>
  <si>
    <t>I.</t>
  </si>
  <si>
    <t>ZADANIA  INWESTYCYJNE - OBIEKTY ZG PTTK</t>
  </si>
  <si>
    <t>a</t>
  </si>
  <si>
    <t>-</t>
  </si>
  <si>
    <t>b</t>
  </si>
  <si>
    <t>c</t>
  </si>
  <si>
    <t>Razem  inwestycje</t>
  </si>
  <si>
    <t>II.</t>
  </si>
  <si>
    <t>ZADANIA REMONTOWE - OBIEKTY ZG PTTK</t>
  </si>
  <si>
    <t xml:space="preserve">Razem  remonty </t>
  </si>
  <si>
    <t>WFOŚiGW</t>
  </si>
  <si>
    <t>Rezerwa na prace awaryjne, konserwacje</t>
  </si>
  <si>
    <t>*</t>
  </si>
  <si>
    <t>III.</t>
  </si>
  <si>
    <t>w zł netto</t>
  </si>
  <si>
    <t>Źródła finansowania ww. zadań ze środków PTTK (w kol. 5):</t>
  </si>
  <si>
    <t>zł</t>
  </si>
  <si>
    <t>Razem inwestycje</t>
  </si>
  <si>
    <t>w zł. netto</t>
  </si>
  <si>
    <t>Bacówka w Bartnem</t>
  </si>
  <si>
    <t>OGÓŁEM REMONTY I INWESTYCJE</t>
  </si>
  <si>
    <t>1.</t>
  </si>
  <si>
    <t>2.</t>
  </si>
  <si>
    <t>Schr. PTTK na Hali Szrenickiej</t>
  </si>
  <si>
    <t>OGÓŁEM INWESTYCJE, REMONTY                             I POZOSTAŁE  WYDATKI</t>
  </si>
  <si>
    <t>Nie planuje się zadań remontowych ze śr. PTTK</t>
  </si>
  <si>
    <t>OGÓŁEM INWESTYCJE  I REMONTY</t>
  </si>
  <si>
    <t>Dom Turysty PTTK Kraków</t>
  </si>
  <si>
    <t>Dom Wycieczkowy PTTK Myślenice</t>
  </si>
  <si>
    <t xml:space="preserve">                                      (Wysokość amortyzacji wynosi  447.170 zł., w tym amortyzacja ZM PTTK 441.300 zł., amortyzacja dotacyjna 5.870 zł.)</t>
  </si>
  <si>
    <t>Nie planuje się zadań inwestyc. ze środków PTTK</t>
  </si>
  <si>
    <t>Nie planuje się zadań remontowych ze środków PTTK</t>
  </si>
  <si>
    <t>Wyszczególnienie</t>
  </si>
  <si>
    <t>Własnych Spółki/  Oddziału</t>
  </si>
  <si>
    <t>NFOŚ i GW</t>
  </si>
  <si>
    <t>WFOŚ i GW</t>
  </si>
  <si>
    <r>
      <t xml:space="preserve">SHiS PTTK w Jeleniej Górze </t>
    </r>
    <r>
      <rPr>
        <sz val="10"/>
        <rFont val="Times New Roman CE"/>
        <family val="1"/>
      </rPr>
      <t>- w tym</t>
    </r>
  </si>
  <si>
    <t>inwestycje</t>
  </si>
  <si>
    <t>remonty</t>
  </si>
  <si>
    <r>
      <t xml:space="preserve">SiH PTTK "KARPATY" w Nowym Sączu </t>
    </r>
    <r>
      <rPr>
        <sz val="10"/>
        <rFont val="Times New Roman CE"/>
        <family val="1"/>
      </rPr>
      <t>- w tym</t>
    </r>
  </si>
  <si>
    <r>
      <t xml:space="preserve">BSiH PTTK w Sanoku </t>
    </r>
    <r>
      <rPr>
        <sz val="10"/>
        <rFont val="Times New Roman CE"/>
        <family val="1"/>
      </rPr>
      <t>- w tym</t>
    </r>
  </si>
  <si>
    <r>
      <t xml:space="preserve">MAZURY PTTK w Olsztynie </t>
    </r>
    <r>
      <rPr>
        <sz val="10"/>
        <rFont val="Times New Roman CE"/>
        <family val="1"/>
      </rPr>
      <t>- w tym</t>
    </r>
  </si>
  <si>
    <r>
      <t xml:space="preserve">Oddział  PTTK w Gorlicach - </t>
    </r>
    <r>
      <rPr>
        <sz val="10"/>
        <rFont val="Times New Roman CE"/>
        <family val="1"/>
      </rPr>
      <t>w tym</t>
    </r>
  </si>
  <si>
    <r>
      <t xml:space="preserve">ZM  PTTK w Warszawie </t>
    </r>
    <r>
      <rPr>
        <sz val="10"/>
        <rFont val="Times New Roman CE"/>
        <family val="1"/>
      </rPr>
      <t>- w tym</t>
    </r>
  </si>
  <si>
    <t>pozostałe koszty i wydatki</t>
  </si>
  <si>
    <r>
      <t xml:space="preserve">OZGT  w Krakowie </t>
    </r>
    <r>
      <rPr>
        <sz val="10"/>
        <rFont val="Times New Roman CE"/>
        <family val="1"/>
      </rPr>
      <t>- w tym</t>
    </r>
  </si>
  <si>
    <r>
      <t xml:space="preserve">CFK  PTTK w Łodzi </t>
    </r>
    <r>
      <rPr>
        <sz val="10"/>
        <rFont val="Times New Roman CE"/>
        <family val="1"/>
      </rPr>
      <t>- w tym</t>
    </r>
  </si>
  <si>
    <t xml:space="preserve">       inwestycje</t>
  </si>
  <si>
    <t>DT Warszawa</t>
  </si>
  <si>
    <t>moderniz. pomieszczeń ostatniej kondygnacji</t>
  </si>
  <si>
    <t>Warszawa ul. Senatorska</t>
  </si>
  <si>
    <t xml:space="preserve">OGÓŁEM INWESTYCJE  I  REMONTY </t>
  </si>
  <si>
    <t xml:space="preserve">Całkowita wartość    zadania          (kol.3+4+13) </t>
  </si>
  <si>
    <t>modernizacja domków campingowych</t>
  </si>
  <si>
    <t>modernizacja budynku łącznika</t>
  </si>
  <si>
    <t>modernizacja pomieszczeń gastronomicznych</t>
  </si>
  <si>
    <r>
      <t xml:space="preserve">ZM PTTK/   </t>
    </r>
    <r>
      <rPr>
        <b/>
        <sz val="9"/>
        <rFont val="Times New Roman CE"/>
        <family val="0"/>
      </rPr>
      <t>ZG PTTK*</t>
    </r>
  </si>
  <si>
    <t xml:space="preserve">"Budowa ekologicz.mini przystani żeglarskich  </t>
  </si>
  <si>
    <t>na wybranych obszarach Warmii i Mazur" .</t>
  </si>
  <si>
    <t xml:space="preserve">wraz z systemem  odbioru i segregacji odpadów </t>
  </si>
  <si>
    <t>Eko-Fndusz</t>
  </si>
  <si>
    <t>Eko- Fundusz</t>
  </si>
  <si>
    <t>Eko-Fundusz</t>
  </si>
  <si>
    <t>Nieruchomość PTTK w Puławach</t>
  </si>
  <si>
    <t>OGÓŁEM INWESTYCJE, REMONTY I POZOSTAŁE KOSZTY I WYDATKI</t>
  </si>
  <si>
    <t>Schr. na  Magurze Małastowskiej</t>
  </si>
  <si>
    <t>HG w Ustrzykach Górnych</t>
  </si>
  <si>
    <t xml:space="preserve">w zł netto </t>
  </si>
  <si>
    <t>Warszawa, dnia 28 października 2011r.</t>
  </si>
  <si>
    <t>Środki już poniesione  (przed 2012r.)</t>
  </si>
  <si>
    <t>Ogółem do poniesienia w 2012r.</t>
  </si>
  <si>
    <t>Schr. PTTK na Turbaczu</t>
  </si>
  <si>
    <t>Schr. PTTK na Wielkiej Raczy</t>
  </si>
  <si>
    <r>
      <t>Środki budżetowe ZG PTTK ( oznakowane</t>
    </r>
    <r>
      <rPr>
        <b/>
        <sz val="10"/>
        <rFont val="Times New Roman CE"/>
        <family val="0"/>
      </rPr>
      <t xml:space="preserve"> boldem *)</t>
    </r>
    <r>
      <rPr>
        <sz val="10"/>
        <rFont val="Times New Roman CE"/>
        <family val="1"/>
      </rPr>
      <t xml:space="preserve"> na 2012r. w wysokości</t>
    </r>
  </si>
  <si>
    <t>Środki do poniesienia  po 2012r.</t>
  </si>
  <si>
    <t xml:space="preserve">zł    </t>
  </si>
  <si>
    <t>SW PTTK Wdzydze Kiszewskie</t>
  </si>
  <si>
    <r>
      <t>Plan zadań i</t>
    </r>
    <r>
      <rPr>
        <b/>
        <sz val="12"/>
        <color indexed="8"/>
        <rFont val="Times New Roman CE"/>
        <family val="1"/>
      </rPr>
      <t>nwestycyjno-remontowych</t>
    </r>
    <r>
      <rPr>
        <b/>
        <sz val="12"/>
        <rFont val="Times New Roman CE"/>
        <family val="1"/>
      </rPr>
      <t xml:space="preserve"> na 2012 r. - Mazury PTTK w Olsztynie.</t>
    </r>
  </si>
  <si>
    <t>modernizacja recepcji</t>
  </si>
  <si>
    <t>budowa stacji uzdatniania wody</t>
  </si>
  <si>
    <t>OTW PTTK w Kamieniu</t>
  </si>
  <si>
    <t>SW PTTK  Bieńki</t>
  </si>
  <si>
    <t>SW PTTK Sorkwity</t>
  </si>
  <si>
    <t>SW PTTK Spychowo</t>
  </si>
  <si>
    <t>OTW PTTK Ruciane-Nida</t>
  </si>
  <si>
    <t xml:space="preserve">Amortyzacja obiektów będących w ewidencji ZM PTTK na 2012r.  (50%) </t>
  </si>
  <si>
    <t xml:space="preserve">z przeznaczeniem pod dzierżawę </t>
  </si>
  <si>
    <t>Bosmanka w Charzykowy</t>
  </si>
  <si>
    <t>dokumentacja projektowa nowej stanicy wodnej</t>
  </si>
  <si>
    <t>ZADANIA  INWESTYCYJNE - OBIEKTY PTTK</t>
  </si>
  <si>
    <t>ZADANIA  REMONTOWE- OBIEKTY PTTK</t>
  </si>
  <si>
    <t>ZADANIA REMONTOWE - OBIEKTY PTTK</t>
  </si>
  <si>
    <t xml:space="preserve">  POZOSTAŁE KOSZTY I WYDATKI  - OBIEKTY PTTK</t>
  </si>
  <si>
    <t>ZADANIA REMONTOWE - OBIEKTY  PTTK</t>
  </si>
  <si>
    <t>Schr.PTTK na Jaworzynie Krynickiej</t>
  </si>
  <si>
    <t>Wersja I</t>
  </si>
  <si>
    <t>d</t>
  </si>
  <si>
    <t>naprawy</t>
  </si>
  <si>
    <t>3.</t>
  </si>
  <si>
    <t>Rezerwa na prace awaryjne, konserwacje,</t>
  </si>
  <si>
    <t xml:space="preserve">WFOŚiGW (pożyczka) </t>
  </si>
  <si>
    <t>DT PTTK  Szczawno-Zdrój</t>
  </si>
  <si>
    <t>Schr.PTTK na Leskowcu</t>
  </si>
  <si>
    <t>SW PTTK  Wdzydze Kiszewskie</t>
  </si>
  <si>
    <t>remont dachu</t>
  </si>
  <si>
    <t>Inne środki zewnętrzne</t>
  </si>
  <si>
    <t xml:space="preserve">Całkowita wartość zadania          (kol.3+4+12) </t>
  </si>
  <si>
    <t xml:space="preserve">Własnych Spółki </t>
  </si>
  <si>
    <t>Całkowita wartość zadania (kol.3+4+12)</t>
  </si>
  <si>
    <t>b1</t>
  </si>
  <si>
    <t>b2</t>
  </si>
  <si>
    <t>Schr. PTTK "Pod Muflonem"</t>
  </si>
  <si>
    <t>Schr. PTTK  "Strzecha Akademicka"</t>
  </si>
  <si>
    <t>Spłaty pożyczek zaciągniętych w WFOŚiGW</t>
  </si>
  <si>
    <t>prace zabezpieczające posadowienie budynku</t>
  </si>
  <si>
    <t>Schr.PTTK na Magurce</t>
  </si>
  <si>
    <t>Własnych Spółki *</t>
  </si>
  <si>
    <t>Uwaga:</t>
  </si>
  <si>
    <t>pilną  konieczność wykonania niniejszych prac Zarząd Spółki podejmie starania o pozyskanie na ten cel środków zewnętrznych.</t>
  </si>
  <si>
    <t>remont przyziemia - program</t>
  </si>
  <si>
    <t>dostosowanie obiektu do wymogów p.poż.</t>
  </si>
  <si>
    <t>modernizacja domków turystycznych</t>
  </si>
  <si>
    <t>zakup dodatkowego wyposażenia</t>
  </si>
  <si>
    <t>Środki Dzierżawcy</t>
  </si>
  <si>
    <t>adaptacja budynku sanitarnego na noclegowy</t>
  </si>
  <si>
    <t>SW PTTK Zgon</t>
  </si>
  <si>
    <t xml:space="preserve">PTTK   </t>
  </si>
  <si>
    <t>PTTK</t>
  </si>
  <si>
    <t xml:space="preserve">OGÓŁEM INWESTYCJE I REMONTY                                                              </t>
  </si>
  <si>
    <t>CFK PTTK</t>
  </si>
  <si>
    <t xml:space="preserve">PTTK              </t>
  </si>
  <si>
    <t>Całkowita wartość zadania kol.3+4+12</t>
  </si>
  <si>
    <t xml:space="preserve">                                 w tym finansowany ze środków </t>
  </si>
  <si>
    <t>ZM PTTK</t>
  </si>
  <si>
    <t>Środki Urzędu Miasta                                   (UM)</t>
  </si>
  <si>
    <t xml:space="preserve">Rezerwa na prace awaryjne, </t>
  </si>
  <si>
    <t>konserwacje</t>
  </si>
  <si>
    <t>z tego zwrot 33.200 zł z tyt.amortyzazcji prawa wiecz.użytkowania</t>
  </si>
  <si>
    <t>Materiał przygotował:</t>
  </si>
  <si>
    <t>Zarząd Majątkiem PTTK</t>
  </si>
  <si>
    <r>
      <t>Plan  zadań i</t>
    </r>
    <r>
      <rPr>
        <b/>
        <sz val="12"/>
        <color indexed="8"/>
        <rFont val="Times New Roman CE"/>
        <family val="1"/>
      </rPr>
      <t xml:space="preserve">nwestycyjno-remontowych </t>
    </r>
    <r>
      <rPr>
        <b/>
        <sz val="12"/>
        <rFont val="Times New Roman CE"/>
        <family val="1"/>
      </rPr>
      <t>na 2015 r. - Oddział  PTTK w Gorlicach.</t>
    </r>
  </si>
  <si>
    <t>Środki już poniesione  (przed 2015r.)</t>
  </si>
  <si>
    <t>wymiana pokrycia z gontu</t>
  </si>
  <si>
    <t>renowacja okien szt. 7</t>
  </si>
  <si>
    <t>remont pokoju z łazienką</t>
  </si>
  <si>
    <t>wymiana stolarki okiennej szt.</t>
  </si>
  <si>
    <t>wykonanie docieplenia 4 szt. pokoi - I etap</t>
  </si>
  <si>
    <t xml:space="preserve">Amortyzacja obiektów będących w ewidencji ZM PTTK planowana na 2015r. </t>
  </si>
  <si>
    <t>Środki PTTK (dodatkowe) planowane do poniesienia w 2015r.(poza amortyzacją)</t>
  </si>
  <si>
    <t>Środki do poniesienia  po 2015r.</t>
  </si>
  <si>
    <t>Ogółem do poniesienia w 2015r.</t>
  </si>
  <si>
    <t xml:space="preserve">WFOŚiGW </t>
  </si>
  <si>
    <r>
      <t>Plan  zadań i</t>
    </r>
    <r>
      <rPr>
        <b/>
        <sz val="12"/>
        <color indexed="8"/>
        <rFont val="Times New Roman CE"/>
        <family val="1"/>
      </rPr>
      <t xml:space="preserve">nwestycyjno-remontowych </t>
    </r>
    <r>
      <rPr>
        <b/>
        <sz val="12"/>
        <rFont val="Times New Roman CE"/>
        <family val="1"/>
      </rPr>
      <t>na 2015 r. - Zarząd Majątkiem PTTK w WARSZAWIE.</t>
    </r>
  </si>
  <si>
    <t>Środki do poniesienia  po 2015 r.</t>
  </si>
  <si>
    <t>wyk. obróbek blacharsk. w oknach na poddaszu</t>
  </si>
  <si>
    <t xml:space="preserve">DW Św. Katarzyna </t>
  </si>
  <si>
    <t>wymiana nawierzchni dróg i chodników wew.</t>
  </si>
  <si>
    <t>Modernizacja istniejącej infrastruktury Ośrodka</t>
  </si>
  <si>
    <t>Turystyki Wodnej Kamień na potrzeby</t>
  </si>
  <si>
    <t xml:space="preserve"> funkcjonowania mini przystani żeglarskiej</t>
  </si>
  <si>
    <t xml:space="preserve">wraz z systemami  odbioru i segregacji odpadów </t>
  </si>
  <si>
    <t>Przeglądy techniczne wymagane prawem budowl.</t>
  </si>
  <si>
    <t>DT PTTK w Warszawie</t>
  </si>
  <si>
    <t>Wykonanie instrukcji bezpieczeństwa pożarowego</t>
  </si>
  <si>
    <t>Razem  pozostałe  koszty i wydatki</t>
  </si>
  <si>
    <t>a1</t>
  </si>
  <si>
    <t>moder. kuchni-okładziny ścian, posadzka polimerowa</t>
  </si>
  <si>
    <r>
      <t>Plan  zadań i</t>
    </r>
    <r>
      <rPr>
        <b/>
        <sz val="12"/>
        <color indexed="8"/>
        <rFont val="Times New Roman CE"/>
        <family val="1"/>
      </rPr>
      <t xml:space="preserve">nwestycyjno-remontowych </t>
    </r>
    <r>
      <rPr>
        <b/>
        <sz val="12"/>
        <rFont val="Times New Roman CE"/>
        <family val="1"/>
      </rPr>
      <t>na 2015 r. - SHiS PTTK w Jeleniej Górze.</t>
    </r>
  </si>
  <si>
    <t>a2</t>
  </si>
  <si>
    <t>a3</t>
  </si>
  <si>
    <t>zmniejszenie uciązliwości schr. dla środowiska KPN:</t>
  </si>
  <si>
    <t>budynek główny (A):</t>
  </si>
  <si>
    <t>moder.wymiennikowni: naprawa podgrzewaczy c.w.u.,</t>
  </si>
  <si>
    <t>wym.2 szt wężownic, rurociągów i zaworów c.w.u., z.w.</t>
  </si>
  <si>
    <t>wykonanie bypasu na rurociągu z ujęcia nr 1 i spięcie z</t>
  </si>
  <si>
    <t>rurociagiem zasilającym nr 2</t>
  </si>
  <si>
    <t xml:space="preserve">WFOŚiGW  </t>
  </si>
  <si>
    <t>wykonanie projektu moderniz. dachu bud. głównego (A)</t>
  </si>
  <si>
    <t>roboty budowl.(rozb.granit ścian,schodów,ściana łącznik)</t>
  </si>
  <si>
    <t>rewitalizacja wnętrz oraz wykonanie biernych i czynnych</t>
  </si>
  <si>
    <t>zabezpieczeń p.poż.zabytkowego schr.:projekt budowlany</t>
  </si>
  <si>
    <t>projekt wykonawczy, kosztorysy</t>
  </si>
  <si>
    <t>Schr. PTTK na Śnieżniku</t>
  </si>
  <si>
    <t>wym. stolarki okiennej i docieplenie ścian nad werandą,</t>
  </si>
  <si>
    <t xml:space="preserve">docieplenie stropu wraz z wykonaniem sufitu z płyt </t>
  </si>
  <si>
    <t>Farmaccell pod werandą, końcowe malowanie elewacji</t>
  </si>
  <si>
    <t>jednokrotne (Sadolin, kolor pinia)</t>
  </si>
  <si>
    <t>ekspertyza konstrukcyjna i projekt w związku z ugięciem</t>
  </si>
  <si>
    <t xml:space="preserve">wykonanie decyzji Straży Pożarnej.:  ekspertyza p.poż., </t>
  </si>
  <si>
    <t>montaż instal. gazowej, kotłownia gaz. (rozlicz.nakładów)</t>
  </si>
  <si>
    <t>Schr. PTTK  "Zygmuntówka"</t>
  </si>
  <si>
    <t>odbudowa obiektu: wykonanie projektu - Etap I</t>
  </si>
  <si>
    <t>stropu Ip. - Etap I</t>
  </si>
  <si>
    <t>wymiana pokrycia dachu z elementów konstrukc.- Etap I</t>
  </si>
  <si>
    <t>ekspertyza p.poż., projekt oddymiana klatki schodowej</t>
  </si>
  <si>
    <t>Inwentaryzacja geodezyjna infrastruktury technicznej i</t>
  </si>
  <si>
    <t xml:space="preserve">terenach KPN </t>
  </si>
  <si>
    <t>(Hala Szrenicka: 2 umowy  4+4 raty kapitałowe)</t>
  </si>
  <si>
    <t>Warszawa, styczeń 2015r.</t>
  </si>
  <si>
    <t>Ogółem do poniesienia     w 2015r.</t>
  </si>
  <si>
    <t>EkoFundusz</t>
  </si>
  <si>
    <t xml:space="preserve">Zbiorcze zestawienie nakładów inwestycyjno-remontowych ujętych w planach na 2015r.  w obiektach PTTK. </t>
  </si>
  <si>
    <t>Ogółem   2015r.   w tym :</t>
  </si>
  <si>
    <t>4.</t>
  </si>
  <si>
    <r>
      <t>Środki</t>
    </r>
    <r>
      <rPr>
        <sz val="10"/>
        <rFont val="Times New Roman CE"/>
        <family val="0"/>
      </rPr>
      <t xml:space="preserve"> PTTK </t>
    </r>
    <r>
      <rPr>
        <b/>
        <sz val="10"/>
        <rFont val="Times New Roman CE"/>
        <family val="0"/>
      </rPr>
      <t>(oznakowane boldem *)</t>
    </r>
    <r>
      <rPr>
        <sz val="10"/>
        <rFont val="Times New Roman CE"/>
        <family val="1"/>
      </rPr>
      <t xml:space="preserve"> pochodzące z dodatkowego czynszu dzierżawcy Kamienia</t>
    </r>
  </si>
  <si>
    <t xml:space="preserve">Plan  zadań inwestycyjno-remontowych na 2015r.- SiH PTTK "Karpaty" w Nowym Sączu.                                        </t>
  </si>
  <si>
    <t>modernizacja ujęcia wody - zalecenia p.poż.</t>
  </si>
  <si>
    <t>Schr. PTTK"Orlica"</t>
  </si>
  <si>
    <t>dostosowanie do wymogów p.poż., sanitarnych</t>
  </si>
  <si>
    <t>Schr. PTTK na Magurce</t>
  </si>
  <si>
    <t>modernizacja ujęcia wody</t>
  </si>
  <si>
    <t>modernizacja ujęcia wody (zbiornik lub studnia)</t>
  </si>
  <si>
    <t>modernizacja oczyszczalni ścieków</t>
  </si>
  <si>
    <t>Bacówka PTTK na Maciejowej</t>
  </si>
  <si>
    <t>Schr. PTTK na Stożku</t>
  </si>
  <si>
    <t>dostosowanie do wymogów p.poż.</t>
  </si>
  <si>
    <t>Schr. na Polanie Chochołowskiej</t>
  </si>
  <si>
    <t>wym. pokrycia dachu, dostosow. do wymogów p.poż.</t>
  </si>
  <si>
    <t>Shr. PTTK na Luboniu Wielkim</t>
  </si>
  <si>
    <t>modernizacja  oczyszczalni ścieków</t>
  </si>
  <si>
    <t>moderniz. kotłowni, wyk. inst. wentylac.(zalec.p.poż.)</t>
  </si>
  <si>
    <t>wymiana pokrycia dachu</t>
  </si>
  <si>
    <t>Schr. PTTK "Trzy Korony"</t>
  </si>
  <si>
    <t>Schr. PTTK na Baraniej Górze</t>
  </si>
  <si>
    <t>Schr. PTTK w Dolinie Roztoki</t>
  </si>
  <si>
    <t>Schr. PTTK na Klimczoku</t>
  </si>
  <si>
    <t>Schr. PTTK na Hali Rysiance</t>
  </si>
  <si>
    <t>Schr. PTTK na Przehybie</t>
  </si>
  <si>
    <t>Schr. na Markowych Szczawinach</t>
  </si>
  <si>
    <t>Schr. na Hali Kondratowej</t>
  </si>
  <si>
    <t>elektryfikacja obiektu</t>
  </si>
  <si>
    <t>Schr. na Lubaniu</t>
  </si>
  <si>
    <t>odbudowa obiektu</t>
  </si>
  <si>
    <t>Schr. PTTK na Krawcowym Wierchu</t>
  </si>
  <si>
    <t>wymiana kotła, przemurowanie kominów</t>
  </si>
  <si>
    <t>wymiana posadzki - program</t>
  </si>
  <si>
    <t>modernizacja obiektu: wzmocnienie konstrukcji, wykon.</t>
  </si>
  <si>
    <t>pokoi na poddaszu, przebudowa klatki schodowej,</t>
  </si>
  <si>
    <t>aktualizacja dokumentacji technicznej - Etap I</t>
  </si>
  <si>
    <t xml:space="preserve">modernizacja obiektu: wymiana stolarki okiennej </t>
  </si>
  <si>
    <t>częściowa wymiana pokrycia dachu</t>
  </si>
  <si>
    <t>moderniz.ujęcia wody pitnej i zbiornik p.poż.</t>
  </si>
  <si>
    <t>budowa oczyszczalni ścieków lub kolektora ścieków</t>
  </si>
  <si>
    <t>remont elewacji</t>
  </si>
  <si>
    <t>remonta ujęcia wody</t>
  </si>
  <si>
    <t xml:space="preserve">Plan  zadań inwestycyjno-remontowych na 2015 r. - BSiH  PTTK w Sanoku.   </t>
  </si>
  <si>
    <t>moderniz. domków camping.: wyk. węzłów sanitarnych</t>
  </si>
  <si>
    <r>
      <t>Schr. PTTK  w Komańczy</t>
    </r>
    <r>
      <rPr>
        <b/>
        <sz val="10"/>
        <rFont val="Times New Roman CE"/>
        <family val="0"/>
      </rPr>
      <t xml:space="preserve">  </t>
    </r>
  </si>
  <si>
    <t xml:space="preserve">Schr. PTTK "Pod Honem" w Cisnej </t>
  </si>
  <si>
    <t>DW PTTK w  Wetlinie</t>
  </si>
  <si>
    <t>HG PTTK  w Wetlinie</t>
  </si>
  <si>
    <t>modernizacja węzłów sanitarnych w domkach camping.</t>
  </si>
  <si>
    <t>i pokojach hotelowych</t>
  </si>
  <si>
    <t>moder.obiektu: dostosowanie bud.do wymogów p.poż.</t>
  </si>
  <si>
    <t>modernizacja sanitariatu, utylizacja eternitu w obiekcie</t>
  </si>
  <si>
    <t>SW PTTK  Spychowo</t>
  </si>
  <si>
    <t>przebudowa drogi dojazdowej, rozbudowa bud.gastronom.</t>
  </si>
  <si>
    <t>wymiana okien i drzwi</t>
  </si>
  <si>
    <t>wym.pokrycia dachowego, utylizacja eternitu na głównym</t>
  </si>
  <si>
    <t>bud. gastronom.- hotelowym, przemurowanie kominów</t>
  </si>
  <si>
    <t>modernizacja sanitariatu - cd.</t>
  </si>
  <si>
    <r>
      <t>Plan  zadań i</t>
    </r>
    <r>
      <rPr>
        <b/>
        <sz val="12"/>
        <color indexed="8"/>
        <rFont val="Times New Roman CE"/>
        <family val="1"/>
      </rPr>
      <t xml:space="preserve">nwestycyjno-remontowych </t>
    </r>
    <r>
      <rPr>
        <b/>
        <sz val="12"/>
        <rFont val="Times New Roman CE"/>
        <family val="1"/>
      </rPr>
      <t>na 2015r. - OZGT PTTK w Krakowie.</t>
    </r>
  </si>
  <si>
    <r>
      <t>Plan  zadań i</t>
    </r>
    <r>
      <rPr>
        <b/>
        <sz val="12"/>
        <color indexed="8"/>
        <rFont val="Times New Roman CE"/>
        <family val="1"/>
      </rPr>
      <t xml:space="preserve">nwestycyjno-remontowych </t>
    </r>
    <r>
      <rPr>
        <b/>
        <sz val="12"/>
        <rFont val="Times New Roman CE"/>
        <family val="1"/>
      </rPr>
      <t>na 2015r. - CFK  PTTK w Łodzi.</t>
    </r>
  </si>
  <si>
    <t>przebudowa instal.wew., moder.wodociągu i ujęcia wody,</t>
  </si>
  <si>
    <t>Środki PTTK pochodzące ze sprzedaży majątku, konieczne do poniesienia w 2015r. na realizację zadań wcześniej rozpoczętych</t>
  </si>
  <si>
    <t>Środki pochodzące z amortyacji obiektów dzierżawionych przez Spółkę w Jeleniej Górze na częściową spłatę pożyczek WFOŚiGW</t>
  </si>
  <si>
    <t>modernizacja korytarza strefy poż. nr I</t>
  </si>
  <si>
    <t xml:space="preserve">modernizacja wyjść ewakuacyjnych - drzwi EI 30   </t>
  </si>
  <si>
    <t xml:space="preserve">urządzeń technicznych PTTK zlokalizowanych na </t>
  </si>
  <si>
    <t>Różnica w wysokości 91.483 zł powstała pomiędzy wartością planu w kol.5, a wartością amortyzacji będzie wykorzystana na częściowe pokrycie spłat pożyczek z WFOŚiGW przez ZM PTTK.</t>
  </si>
  <si>
    <r>
      <t>Plan zadań i</t>
    </r>
    <r>
      <rPr>
        <b/>
        <sz val="12"/>
        <color indexed="8"/>
        <rFont val="Times New Roman CE"/>
        <family val="1"/>
      </rPr>
      <t>nwestycyjno-remontowych</t>
    </r>
    <r>
      <rPr>
        <b/>
        <sz val="12"/>
        <rFont val="Times New Roman CE"/>
        <family val="1"/>
      </rPr>
      <t xml:space="preserve"> na 2015 r. - Mazury PTTK w Olsztynie.</t>
    </r>
  </si>
  <si>
    <t>Środki już poniesione  (przed 2015.)</t>
  </si>
  <si>
    <t>wykonanie zewnętrzn. schodów do budynku bacówki</t>
  </si>
  <si>
    <t xml:space="preserve">wymiana gontu i elementów konstrukcji dachu bacówki </t>
  </si>
  <si>
    <t>modernizacja podworca *)</t>
  </si>
  <si>
    <t>zmiana pokrycia dachu, wym.więźby</t>
  </si>
  <si>
    <t>remont dachu bud. A</t>
  </si>
  <si>
    <t>remont drzwi do budynku</t>
  </si>
  <si>
    <t>malowanie pokoi, bieżące remonty</t>
  </si>
  <si>
    <t>remonty podłóg, bieżące remonty</t>
  </si>
  <si>
    <t xml:space="preserve">*) </t>
  </si>
  <si>
    <t>**)</t>
  </si>
  <si>
    <t>inwestycje proekologiczne</t>
  </si>
  <si>
    <t>modernizacja zadaszenia bud. A</t>
  </si>
  <si>
    <t>moderniz. Otoczenia od ul. Westerplatte  *)</t>
  </si>
  <si>
    <t>zad.inwestycyjne 1.a i 2 - faza uzgodnień i projektów dla nieruchomości, bez wstępnej wyceny realizacji - brak danych do kol. 13.</t>
  </si>
  <si>
    <t>Źródła finansowania ww. zadań ze środków PTTK (w kol. 5)</t>
  </si>
  <si>
    <t xml:space="preserve">Amortyzacja obiektów będących w ewidencji OZGT PTTK na 2015r. </t>
  </si>
  <si>
    <t xml:space="preserve">modernizacja inst. c.w. -  poziom piwnic,  w tym  zawory odcinające </t>
  </si>
  <si>
    <t xml:space="preserve">wymiana  instalacji elektrycznej na IIp.  -  etap II </t>
  </si>
  <si>
    <t>izolacja zewnętrzna  fundamentów (likwidacja wilgoci )</t>
  </si>
  <si>
    <t>od ul. Miodowej - etap III</t>
  </si>
  <si>
    <t>modernizacja pokoi nr 17 i 7a  po zalaniu z dachu</t>
  </si>
  <si>
    <t>modernizacja bramy od ul. Senatorskiej - etap II</t>
  </si>
  <si>
    <t>wymiana podłóg w części przeznaczponej pod wynajem</t>
  </si>
  <si>
    <t xml:space="preserve">modernizacja elewacji - przygot. powierzchni z  naprawą </t>
  </si>
  <si>
    <t>i uzupełn.tynków, gzymsów, wyk. opaski wokół budyn.</t>
  </si>
  <si>
    <t>modernizacja  obiektu - budynek muzeum:</t>
  </si>
  <si>
    <t>wymiana stolarki okiennej i drzwiowej,  wymiana krat</t>
  </si>
  <si>
    <t>w oknach (w budynku muzeum i gospodarczym)</t>
  </si>
  <si>
    <t xml:space="preserve">prace ogólnobudowlane  cd.  malowanie  tynków, </t>
  </si>
  <si>
    <t>(342.000)</t>
  </si>
  <si>
    <t>(8.000)</t>
  </si>
  <si>
    <t>(3.581.054)</t>
  </si>
  <si>
    <t>(3.231.054)</t>
  </si>
  <si>
    <t>zmiana pokrycia przybudówek/likwidacja eternitu **)</t>
  </si>
  <si>
    <t>przeniesienie układu pomiarowego na zewn.budynku</t>
  </si>
  <si>
    <t>docieplenie ścian budynku/odnowienie elewacji **)</t>
  </si>
  <si>
    <t>Budynek ul. Jagiellońska Kraków</t>
  </si>
  <si>
    <t>Budynek ul. Szczecińska Kraków</t>
  </si>
  <si>
    <t>SW PTTK  Babięta</t>
  </si>
  <si>
    <t xml:space="preserve">zgodnie z informacją Spółki SiH PTTK Karpaty w Nowym Sączu Spółka nie dysponuje środkami pozwalającymi na pełne sfinansowanie zadań wyszczególnionych w kol. 6 i 13, jednak ze względu na  </t>
  </si>
  <si>
    <r>
      <t xml:space="preserve">Amortyzacja obiektów będących w ewidencji ZM PTTK niewykorzystana w 2013r. </t>
    </r>
    <r>
      <rPr>
        <b/>
        <sz val="10"/>
        <rFont val="Times New Roman"/>
        <family val="1"/>
      </rPr>
      <t>* (zaznaczona boldem)</t>
    </r>
  </si>
  <si>
    <r>
      <t>Amortyzacja obiektów będących w ewidencji ZM PTTK niewykorzystana w 2014r.</t>
    </r>
    <r>
      <rPr>
        <b/>
        <sz val="10"/>
        <rFont val="Times New Roman"/>
        <family val="1"/>
      </rPr>
      <t>* (zaznaczona boldem)</t>
    </r>
  </si>
  <si>
    <t>Warszawa, 21 luty 2015r.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</si>
</sst>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0\-000"/>
    <numFmt numFmtId="166" formatCode="#,##0;[Red]#,##0"/>
    <numFmt numFmtId="167" formatCode="#,##0.00_ ;\-#,##0.00\ 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98"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 CE"/>
      <family val="1"/>
    </font>
    <font>
      <sz val="10"/>
      <color indexed="8"/>
      <name val="Times New Roman CE"/>
      <family val="1"/>
    </font>
    <font>
      <b/>
      <u val="single"/>
      <sz val="10"/>
      <name val="Times New Roman CE"/>
      <family val="0"/>
    </font>
    <font>
      <b/>
      <sz val="12"/>
      <color indexed="39"/>
      <name val="Times New Roman CE"/>
      <family val="1"/>
    </font>
    <font>
      <b/>
      <sz val="10"/>
      <color indexed="12"/>
      <name val="Times New Roman CE"/>
      <family val="1"/>
    </font>
    <font>
      <sz val="9"/>
      <color indexed="8"/>
      <name val="Times New Roman CE"/>
      <family val="1"/>
    </font>
    <font>
      <b/>
      <sz val="10"/>
      <color indexed="39"/>
      <name val="Times New Roman CE"/>
      <family val="1"/>
    </font>
    <font>
      <b/>
      <sz val="11"/>
      <color indexed="39"/>
      <name val="Times New Roman CE"/>
      <family val="1"/>
    </font>
    <font>
      <sz val="8"/>
      <color indexed="8"/>
      <name val="Times New Roman CE"/>
      <family val="1"/>
    </font>
    <font>
      <b/>
      <sz val="11"/>
      <color indexed="8"/>
      <name val="Times New Roman CE"/>
      <family val="1"/>
    </font>
    <font>
      <b/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9.5"/>
      <name val="Times New Roman"/>
      <family val="1"/>
    </font>
    <font>
      <sz val="9.5"/>
      <name val="Times New Roman CE"/>
      <family val="1"/>
    </font>
    <font>
      <sz val="9.5"/>
      <color indexed="8"/>
      <name val="Times New Roman CE"/>
      <family val="1"/>
    </font>
    <font>
      <u val="single"/>
      <sz val="9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name val="Czcionka tekstu podstawowego"/>
      <family val="2"/>
    </font>
    <font>
      <b/>
      <u val="single"/>
      <sz val="10"/>
      <name val="Times New Roman"/>
      <family val="1"/>
    </font>
    <font>
      <i/>
      <sz val="8"/>
      <name val="Times New Roman CE"/>
      <family val="0"/>
    </font>
    <font>
      <b/>
      <sz val="9.5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48"/>
      <name val="Times New Roman CE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sz val="10"/>
      <color indexed="48"/>
      <name val="Times New Roman CE"/>
      <family val="1"/>
    </font>
    <font>
      <sz val="10"/>
      <color indexed="10"/>
      <name val="Times New Roman CE"/>
      <family val="1"/>
    </font>
    <font>
      <sz val="9.5"/>
      <color indexed="10"/>
      <name val="Times New Roman CE"/>
      <family val="1"/>
    </font>
    <font>
      <sz val="10"/>
      <color indexed="10"/>
      <name val="Times New Roman"/>
      <family val="1"/>
    </font>
    <font>
      <sz val="8"/>
      <color indexed="10"/>
      <name val="Times New Roman CE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3333FF"/>
      <name val="Times New Roman CE"/>
      <family val="1"/>
    </font>
    <font>
      <b/>
      <sz val="12"/>
      <color rgb="FF3333FF"/>
      <name val="Times New Roman CE"/>
      <family val="1"/>
    </font>
    <font>
      <b/>
      <sz val="10"/>
      <color rgb="FF3333FF"/>
      <name val="Times New Roman CE"/>
      <family val="1"/>
    </font>
    <font>
      <sz val="10"/>
      <color rgb="FF3333FF"/>
      <name val="Times New Roman CE"/>
      <family val="1"/>
    </font>
    <font>
      <sz val="10"/>
      <color rgb="FFFF0000"/>
      <name val="Times New Roman CE"/>
      <family val="1"/>
    </font>
    <font>
      <sz val="9.5"/>
      <color rgb="FFFF0000"/>
      <name val="Times New Roman CE"/>
      <family val="1"/>
    </font>
    <font>
      <sz val="10"/>
      <color rgb="FFFF0000"/>
      <name val="Times New Roman"/>
      <family val="1"/>
    </font>
    <font>
      <sz val="8"/>
      <color rgb="FFFF0000"/>
      <name val="Times New Roman CE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33" borderId="22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3" fontId="2" fillId="0" borderId="25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right" vertical="center"/>
    </xf>
    <xf numFmtId="0" fontId="7" fillId="33" borderId="28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26" xfId="0" applyFont="1" applyBorder="1" applyAlignment="1">
      <alignment horizontal="center" vertical="top"/>
    </xf>
    <xf numFmtId="3" fontId="2" fillId="0" borderId="33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0" fontId="87" fillId="33" borderId="18" xfId="0" applyFont="1" applyFill="1" applyBorder="1" applyAlignment="1">
      <alignment horizontal="right"/>
    </xf>
    <xf numFmtId="0" fontId="88" fillId="33" borderId="35" xfId="0" applyFont="1" applyFill="1" applyBorder="1" applyAlignment="1">
      <alignment horizontal="center" vertical="center" wrapText="1"/>
    </xf>
    <xf numFmtId="3" fontId="89" fillId="33" borderId="36" xfId="0" applyNumberFormat="1" applyFont="1" applyFill="1" applyBorder="1" applyAlignment="1">
      <alignment horizontal="center" vertical="center"/>
    </xf>
    <xf numFmtId="3" fontId="89" fillId="33" borderId="37" xfId="0" applyNumberFormat="1" applyFont="1" applyFill="1" applyBorder="1" applyAlignment="1">
      <alignment horizontal="center" vertical="center"/>
    </xf>
    <xf numFmtId="0" fontId="90" fillId="33" borderId="18" xfId="0" applyFont="1" applyFill="1" applyBorder="1" applyAlignment="1">
      <alignment horizontal="right"/>
    </xf>
    <xf numFmtId="0" fontId="88" fillId="33" borderId="20" xfId="0" applyFont="1" applyFill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14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5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" fontId="10" fillId="0" borderId="0" xfId="0" applyNumberFormat="1" applyFont="1" applyAlignment="1">
      <alignment/>
    </xf>
    <xf numFmtId="0" fontId="3" fillId="33" borderId="18" xfId="0" applyFont="1" applyFill="1" applyBorder="1" applyAlignment="1">
      <alignment horizontal="right"/>
    </xf>
    <xf numFmtId="0" fontId="15" fillId="33" borderId="20" xfId="0" applyFont="1" applyFill="1" applyBorder="1" applyAlignment="1">
      <alignment horizontal="center" vertical="center" wrapText="1"/>
    </xf>
    <xf numFmtId="3" fontId="16" fillId="33" borderId="36" xfId="0" applyNumberFormat="1" applyFont="1" applyFill="1" applyBorder="1" applyAlignment="1">
      <alignment horizontal="center" vertical="center"/>
    </xf>
    <xf numFmtId="3" fontId="16" fillId="33" borderId="37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 vertical="center"/>
    </xf>
    <xf numFmtId="3" fontId="18" fillId="33" borderId="41" xfId="0" applyNumberFormat="1" applyFont="1" applyFill="1" applyBorder="1" applyAlignment="1">
      <alignment horizontal="center" vertical="center"/>
    </xf>
    <xf numFmtId="3" fontId="18" fillId="33" borderId="4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2" fillId="0" borderId="2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9" fillId="33" borderId="4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4" fillId="0" borderId="25" xfId="0" applyFont="1" applyBorder="1" applyAlignment="1">
      <alignment/>
    </xf>
    <xf numFmtId="3" fontId="91" fillId="0" borderId="0" xfId="0" applyNumberFormat="1" applyFont="1" applyAlignment="1">
      <alignment/>
    </xf>
    <xf numFmtId="0" fontId="91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33" borderId="22" xfId="0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1" fillId="33" borderId="28" xfId="0" applyFont="1" applyFill="1" applyBorder="1" applyAlignment="1">
      <alignment/>
    </xf>
    <xf numFmtId="3" fontId="2" fillId="0" borderId="25" xfId="42" applyNumberFormat="1" applyFont="1" applyBorder="1" applyAlignment="1">
      <alignment horizontal="center" vertical="center"/>
    </xf>
    <xf numFmtId="3" fontId="2" fillId="0" borderId="33" xfId="42" applyNumberFormat="1" applyFont="1" applyBorder="1" applyAlignment="1">
      <alignment horizontal="center" vertical="center"/>
    </xf>
    <xf numFmtId="3" fontId="2" fillId="0" borderId="34" xfId="42" applyNumberFormat="1" applyFont="1" applyBorder="1" applyAlignment="1">
      <alignment horizontal="center" vertical="center"/>
    </xf>
    <xf numFmtId="0" fontId="23" fillId="33" borderId="18" xfId="0" applyFont="1" applyFill="1" applyBorder="1" applyAlignment="1">
      <alignment horizontal="right"/>
    </xf>
    <xf numFmtId="3" fontId="89" fillId="33" borderId="36" xfId="42" applyNumberFormat="1" applyFont="1" applyFill="1" applyBorder="1" applyAlignment="1">
      <alignment horizontal="center" vertical="center"/>
    </xf>
    <xf numFmtId="3" fontId="2" fillId="33" borderId="22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16" fillId="33" borderId="44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" fontId="13" fillId="0" borderId="0" xfId="0" applyNumberFormat="1" applyFont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3" fontId="2" fillId="0" borderId="45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right"/>
    </xf>
    <xf numFmtId="3" fontId="2" fillId="0" borderId="45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27" fillId="0" borderId="25" xfId="0" applyFont="1" applyBorder="1" applyAlignment="1">
      <alignment horizontal="left" vertical="center"/>
    </xf>
    <xf numFmtId="0" fontId="3" fillId="33" borderId="18" xfId="0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46" xfId="0" applyFont="1" applyBorder="1" applyAlignment="1">
      <alignment horizontal="centerContinuous"/>
    </xf>
    <xf numFmtId="0" fontId="2" fillId="0" borderId="47" xfId="0" applyFont="1" applyBorder="1" applyAlignment="1">
      <alignment horizontal="centerContinuous"/>
    </xf>
    <xf numFmtId="0" fontId="2" fillId="0" borderId="1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/>
    </xf>
    <xf numFmtId="3" fontId="8" fillId="0" borderId="49" xfId="0" applyNumberFormat="1" applyFont="1" applyBorder="1" applyAlignment="1">
      <alignment horizontal="left" vertical="center"/>
    </xf>
    <xf numFmtId="3" fontId="8" fillId="0" borderId="49" xfId="0" applyNumberFormat="1" applyFont="1" applyBorder="1" applyAlignment="1">
      <alignment horizontal="right"/>
    </xf>
    <xf numFmtId="3" fontId="8" fillId="0" borderId="50" xfId="0" applyNumberFormat="1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2" fillId="0" borderId="51" xfId="0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0" fontId="8" fillId="0" borderId="30" xfId="0" applyFont="1" applyBorder="1" applyAlignment="1">
      <alignment horizontal="center"/>
    </xf>
    <xf numFmtId="0" fontId="2" fillId="0" borderId="52" xfId="0" applyFont="1" applyBorder="1" applyAlignment="1">
      <alignment horizontal="right"/>
    </xf>
    <xf numFmtId="3" fontId="2" fillId="0" borderId="52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49" xfId="0" applyFont="1" applyBorder="1" applyAlignment="1">
      <alignment/>
    </xf>
    <xf numFmtId="0" fontId="8" fillId="0" borderId="12" xfId="0" applyFont="1" applyBorder="1" applyAlignment="1">
      <alignment horizontal="center"/>
    </xf>
    <xf numFmtId="3" fontId="8" fillId="0" borderId="53" xfId="0" applyNumberFormat="1" applyFont="1" applyBorder="1" applyAlignment="1">
      <alignment horizontal="left" vertical="center"/>
    </xf>
    <xf numFmtId="0" fontId="2" fillId="0" borderId="54" xfId="0" applyFont="1" applyBorder="1" applyAlignment="1">
      <alignment horizontal="right"/>
    </xf>
    <xf numFmtId="0" fontId="8" fillId="0" borderId="53" xfId="0" applyFont="1" applyBorder="1" applyAlignment="1">
      <alignment/>
    </xf>
    <xf numFmtId="0" fontId="8" fillId="0" borderId="24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8" fillId="0" borderId="30" xfId="0" applyFont="1" applyBorder="1" applyAlignment="1">
      <alignment/>
    </xf>
    <xf numFmtId="0" fontId="1" fillId="34" borderId="48" xfId="0" applyFont="1" applyFill="1" applyBorder="1" applyAlignment="1">
      <alignment horizontal="center"/>
    </xf>
    <xf numFmtId="3" fontId="8" fillId="34" borderId="53" xfId="0" applyNumberFormat="1" applyFont="1" applyFill="1" applyBorder="1" applyAlignment="1">
      <alignment horizontal="right"/>
    </xf>
    <xf numFmtId="3" fontId="8" fillId="34" borderId="55" xfId="0" applyNumberFormat="1" applyFont="1" applyFill="1" applyBorder="1" applyAlignment="1">
      <alignment horizontal="right"/>
    </xf>
    <xf numFmtId="0" fontId="1" fillId="34" borderId="56" xfId="0" applyFont="1" applyFill="1" applyBorder="1" applyAlignment="1">
      <alignment horizontal="right"/>
    </xf>
    <xf numFmtId="3" fontId="8" fillId="34" borderId="51" xfId="0" applyNumberFormat="1" applyFont="1" applyFill="1" applyBorder="1" applyAlignment="1">
      <alignment horizontal="right"/>
    </xf>
    <xf numFmtId="3" fontId="8" fillId="34" borderId="57" xfId="0" applyNumberFormat="1" applyFont="1" applyFill="1" applyBorder="1" applyAlignment="1">
      <alignment horizontal="right"/>
    </xf>
    <xf numFmtId="0" fontId="1" fillId="34" borderId="24" xfId="0" applyFont="1" applyFill="1" applyBorder="1" applyAlignment="1">
      <alignment horizontal="right"/>
    </xf>
    <xf numFmtId="3" fontId="8" fillId="34" borderId="25" xfId="0" applyNumberFormat="1" applyFont="1" applyFill="1" applyBorder="1" applyAlignment="1">
      <alignment horizontal="right"/>
    </xf>
    <xf numFmtId="3" fontId="8" fillId="34" borderId="29" xfId="0" applyNumberFormat="1" applyFont="1" applyFill="1" applyBorder="1" applyAlignment="1">
      <alignment horizontal="right"/>
    </xf>
    <xf numFmtId="0" fontId="1" fillId="34" borderId="58" xfId="0" applyFont="1" applyFill="1" applyBorder="1" applyAlignment="1">
      <alignment horizontal="right"/>
    </xf>
    <xf numFmtId="3" fontId="8" fillId="34" borderId="52" xfId="0" applyNumberFormat="1" applyFont="1" applyFill="1" applyBorder="1" applyAlignment="1">
      <alignment horizontal="right"/>
    </xf>
    <xf numFmtId="3" fontId="2" fillId="0" borderId="32" xfId="42" applyNumberFormat="1" applyFont="1" applyBorder="1" applyAlignment="1">
      <alignment horizontal="center" vertical="center"/>
    </xf>
    <xf numFmtId="164" fontId="9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2" fillId="0" borderId="46" xfId="0" applyFont="1" applyBorder="1" applyAlignment="1">
      <alignment/>
    </xf>
    <xf numFmtId="0" fontId="2" fillId="0" borderId="38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8" fillId="0" borderId="5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164" fontId="2" fillId="0" borderId="33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46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31" xfId="0" applyFont="1" applyFill="1" applyBorder="1" applyAlignment="1">
      <alignment horizontal="left" vertical="center" wrapText="1"/>
    </xf>
    <xf numFmtId="3" fontId="2" fillId="0" borderId="3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93" fillId="0" borderId="0" xfId="0" applyFont="1" applyAlignment="1">
      <alignment horizontal="right"/>
    </xf>
    <xf numFmtId="3" fontId="93" fillId="0" borderId="0" xfId="0" applyNumberFormat="1" applyFont="1" applyAlignment="1">
      <alignment/>
    </xf>
    <xf numFmtId="3" fontId="2" fillId="0" borderId="57" xfId="0" applyNumberFormat="1" applyFont="1" applyBorder="1" applyAlignment="1">
      <alignment horizontal="right"/>
    </xf>
    <xf numFmtId="3" fontId="2" fillId="0" borderId="59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2" fillId="0" borderId="25" xfId="42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/>
    </xf>
    <xf numFmtId="3" fontId="94" fillId="0" borderId="0" xfId="0" applyNumberFormat="1" applyFont="1" applyAlignment="1">
      <alignment/>
    </xf>
    <xf numFmtId="3" fontId="94" fillId="0" borderId="0" xfId="0" applyNumberFormat="1" applyFont="1" applyBorder="1" applyAlignment="1">
      <alignment/>
    </xf>
    <xf numFmtId="3" fontId="2" fillId="0" borderId="25" xfId="42" applyNumberFormat="1" applyFont="1" applyBorder="1" applyAlignment="1">
      <alignment horizontal="center" vertical="center"/>
    </xf>
    <xf numFmtId="3" fontId="2" fillId="0" borderId="39" xfId="42" applyNumberFormat="1" applyFont="1" applyBorder="1" applyAlignment="1">
      <alignment horizontal="center" vertical="center"/>
    </xf>
    <xf numFmtId="3" fontId="2" fillId="0" borderId="29" xfId="42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3" fontId="13" fillId="0" borderId="0" xfId="42" applyNumberFormat="1" applyFont="1" applyBorder="1" applyAlignment="1">
      <alignment horizontal="center" vertical="center"/>
    </xf>
    <xf numFmtId="3" fontId="2" fillId="0" borderId="0" xfId="42" applyNumberFormat="1" applyFont="1" applyBorder="1" applyAlignment="1">
      <alignment horizontal="center" vertical="center"/>
    </xf>
    <xf numFmtId="3" fontId="89" fillId="33" borderId="20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10" fillId="0" borderId="2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30" fillId="33" borderId="36" xfId="0" applyNumberFormat="1" applyFont="1" applyFill="1" applyBorder="1" applyAlignment="1">
      <alignment horizontal="center" vertical="center"/>
    </xf>
    <xf numFmtId="3" fontId="30" fillId="33" borderId="37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/>
    </xf>
    <xf numFmtId="0" fontId="10" fillId="0" borderId="0" xfId="0" applyFont="1" applyBorder="1" applyAlignment="1">
      <alignment/>
    </xf>
    <xf numFmtId="42" fontId="10" fillId="0" borderId="25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31" fillId="33" borderId="22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3" fontId="10" fillId="0" borderId="51" xfId="0" applyNumberFormat="1" applyFont="1" applyFill="1" applyBorder="1" applyAlignment="1">
      <alignment horizontal="center" vertical="center"/>
    </xf>
    <xf numFmtId="3" fontId="10" fillId="0" borderId="57" xfId="0" applyNumberFormat="1" applyFont="1" applyFill="1" applyBorder="1" applyAlignment="1">
      <alignment horizontal="center" vertical="center"/>
    </xf>
    <xf numFmtId="3" fontId="11" fillId="0" borderId="38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3" fontId="8" fillId="0" borderId="33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3" fontId="2" fillId="0" borderId="31" xfId="42" applyNumberFormat="1" applyFont="1" applyBorder="1" applyAlignment="1">
      <alignment horizontal="center" vertical="center"/>
    </xf>
    <xf numFmtId="3" fontId="89" fillId="33" borderId="37" xfId="42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47" xfId="0" applyFont="1" applyBorder="1" applyAlignment="1">
      <alignment/>
    </xf>
    <xf numFmtId="0" fontId="2" fillId="0" borderId="60" xfId="0" applyFont="1" applyBorder="1" applyAlignment="1">
      <alignment/>
    </xf>
    <xf numFmtId="3" fontId="2" fillId="0" borderId="39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31" xfId="0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Alignment="1">
      <alignment horizontal="left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0" fontId="14" fillId="0" borderId="61" xfId="0" applyFont="1" applyBorder="1" applyAlignment="1">
      <alignment/>
    </xf>
    <xf numFmtId="3" fontId="2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/>
    </xf>
    <xf numFmtId="0" fontId="2" fillId="0" borderId="4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8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2" fillId="0" borderId="39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/>
    </xf>
    <xf numFmtId="0" fontId="19" fillId="33" borderId="18" xfId="0" applyFont="1" applyFill="1" applyBorder="1" applyAlignment="1">
      <alignment horizontal="center" vertical="center" wrapText="1"/>
    </xf>
    <xf numFmtId="3" fontId="18" fillId="33" borderId="36" xfId="0" applyNumberFormat="1" applyFont="1" applyFill="1" applyBorder="1" applyAlignment="1">
      <alignment horizontal="center" vertical="center"/>
    </xf>
    <xf numFmtId="3" fontId="18" fillId="33" borderId="37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center" vertical="center"/>
    </xf>
    <xf numFmtId="3" fontId="10" fillId="0" borderId="45" xfId="42" applyNumberFormat="1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6" fillId="0" borderId="25" xfId="0" applyFont="1" applyBorder="1" applyAlignment="1">
      <alignment/>
    </xf>
    <xf numFmtId="3" fontId="97" fillId="0" borderId="25" xfId="42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97" fillId="0" borderId="33" xfId="0" applyFont="1" applyBorder="1" applyAlignment="1">
      <alignment/>
    </xf>
    <xf numFmtId="3" fontId="97" fillId="0" borderId="33" xfId="42" applyNumberFormat="1" applyFont="1" applyBorder="1" applyAlignment="1">
      <alignment horizontal="center" vertical="center"/>
    </xf>
    <xf numFmtId="0" fontId="97" fillId="0" borderId="38" xfId="0" applyFont="1" applyBorder="1" applyAlignment="1">
      <alignment/>
    </xf>
    <xf numFmtId="0" fontId="95" fillId="0" borderId="12" xfId="0" applyFont="1" applyBorder="1" applyAlignment="1">
      <alignment horizontal="center" vertical="center"/>
    </xf>
    <xf numFmtId="0" fontId="96" fillId="0" borderId="0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3" fontId="97" fillId="0" borderId="40" xfId="42" applyNumberFormat="1" applyFont="1" applyBorder="1" applyAlignment="1">
      <alignment horizontal="center" vertical="center"/>
    </xf>
    <xf numFmtId="3" fontId="97" fillId="0" borderId="39" xfId="42" applyNumberFormat="1" applyFont="1" applyBorder="1" applyAlignment="1">
      <alignment horizontal="center" vertical="center"/>
    </xf>
    <xf numFmtId="3" fontId="97" fillId="0" borderId="39" xfId="42" applyNumberFormat="1" applyFont="1" applyBorder="1" applyAlignment="1">
      <alignment horizontal="right" vertical="center"/>
    </xf>
    <xf numFmtId="3" fontId="10" fillId="0" borderId="40" xfId="42" applyNumberFormat="1" applyFont="1" applyBorder="1" applyAlignment="1">
      <alignment horizontal="center" vertical="center"/>
    </xf>
    <xf numFmtId="0" fontId="96" fillId="0" borderId="0" xfId="0" applyFont="1" applyBorder="1" applyAlignment="1">
      <alignment horizontal="left"/>
    </xf>
    <xf numFmtId="164" fontId="25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14" fillId="0" borderId="63" xfId="0" applyFont="1" applyBorder="1" applyAlignment="1">
      <alignment horizontal="left" vertical="top" wrapText="1"/>
    </xf>
    <xf numFmtId="3" fontId="10" fillId="0" borderId="38" xfId="0" applyNumberFormat="1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/>
    </xf>
    <xf numFmtId="0" fontId="14" fillId="0" borderId="25" xfId="0" applyFont="1" applyBorder="1" applyAlignment="1">
      <alignment horizontal="left" vertical="center"/>
    </xf>
    <xf numFmtId="3" fontId="8" fillId="0" borderId="25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8" fillId="0" borderId="46" xfId="0" applyFont="1" applyBorder="1" applyAlignment="1">
      <alignment horizontal="right" vertical="center"/>
    </xf>
    <xf numFmtId="0" fontId="2" fillId="0" borderId="46" xfId="0" applyFont="1" applyBorder="1" applyAlignment="1">
      <alignment horizontal="left" vertical="center"/>
    </xf>
    <xf numFmtId="3" fontId="2" fillId="0" borderId="46" xfId="0" applyNumberFormat="1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  <xf numFmtId="0" fontId="89" fillId="33" borderId="18" xfId="0" applyFont="1" applyFill="1" applyBorder="1" applyAlignment="1">
      <alignment horizontal="center" vertical="center" wrapText="1"/>
    </xf>
    <xf numFmtId="3" fontId="32" fillId="33" borderId="36" xfId="0" applyNumberFormat="1" applyFont="1" applyFill="1" applyBorder="1" applyAlignment="1">
      <alignment horizontal="center" vertical="center"/>
    </xf>
    <xf numFmtId="3" fontId="32" fillId="33" borderId="37" xfId="0" applyNumberFormat="1" applyFont="1" applyFill="1" applyBorder="1" applyAlignment="1">
      <alignment horizontal="center" vertical="center"/>
    </xf>
    <xf numFmtId="3" fontId="34" fillId="0" borderId="0" xfId="0" applyNumberFormat="1" applyFont="1" applyBorder="1" applyAlignment="1">
      <alignment/>
    </xf>
    <xf numFmtId="3" fontId="34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3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3" fontId="91" fillId="0" borderId="25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left" wrapText="1"/>
    </xf>
    <xf numFmtId="3" fontId="2" fillId="0" borderId="25" xfId="0" applyNumberFormat="1" applyFont="1" applyFill="1" applyBorder="1" applyAlignment="1">
      <alignment horizontal="right" vertical="center"/>
    </xf>
    <xf numFmtId="3" fontId="35" fillId="0" borderId="25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3" fontId="35" fillId="0" borderId="3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19" fillId="33" borderId="18" xfId="0" applyFont="1" applyFill="1" applyBorder="1" applyAlignment="1">
      <alignment vertical="center" wrapText="1"/>
    </xf>
    <xf numFmtId="3" fontId="8" fillId="0" borderId="24" xfId="0" applyNumberFormat="1" applyFont="1" applyBorder="1" applyAlignment="1">
      <alignment horizontal="center" vertical="top"/>
    </xf>
    <xf numFmtId="3" fontId="14" fillId="0" borderId="39" xfId="0" applyNumberFormat="1" applyFont="1" applyBorder="1" applyAlignment="1">
      <alignment vertical="top"/>
    </xf>
    <xf numFmtId="3" fontId="2" fillId="0" borderId="25" xfId="0" applyNumberFormat="1" applyFont="1" applyBorder="1" applyAlignment="1">
      <alignment horizontal="center" vertical="top"/>
    </xf>
    <xf numFmtId="3" fontId="2" fillId="0" borderId="31" xfId="0" applyNumberFormat="1" applyFont="1" applyBorder="1" applyAlignment="1">
      <alignment horizontal="center" vertical="top"/>
    </xf>
    <xf numFmtId="3" fontId="2" fillId="0" borderId="45" xfId="0" applyNumberFormat="1" applyFont="1" applyBorder="1" applyAlignment="1">
      <alignment horizontal="center" vertical="top"/>
    </xf>
    <xf numFmtId="3" fontId="2" fillId="0" borderId="29" xfId="0" applyNumberFormat="1" applyFont="1" applyBorder="1" applyAlignment="1">
      <alignment horizontal="center" vertical="top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3" fontId="8" fillId="0" borderId="24" xfId="0" applyNumberFormat="1" applyFont="1" applyBorder="1" applyAlignment="1">
      <alignment horizontal="right" vertical="top"/>
    </xf>
    <xf numFmtId="3" fontId="2" fillId="0" borderId="39" xfId="0" applyNumberFormat="1" applyFont="1" applyBorder="1" applyAlignment="1">
      <alignment vertical="top"/>
    </xf>
    <xf numFmtId="3" fontId="2" fillId="0" borderId="25" xfId="0" applyNumberFormat="1" applyFont="1" applyBorder="1" applyAlignment="1">
      <alignment vertical="top"/>
    </xf>
    <xf numFmtId="3" fontId="2" fillId="0" borderId="61" xfId="0" applyNumberFormat="1" applyFont="1" applyBorder="1" applyAlignment="1">
      <alignment vertical="top"/>
    </xf>
    <xf numFmtId="3" fontId="2" fillId="0" borderId="61" xfId="0" applyNumberFormat="1" applyFont="1" applyBorder="1" applyAlignment="1">
      <alignment horizontal="center" vertical="top"/>
    </xf>
    <xf numFmtId="3" fontId="2" fillId="0" borderId="39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3" fontId="2" fillId="0" borderId="33" xfId="0" applyNumberFormat="1" applyFont="1" applyBorder="1" applyAlignment="1">
      <alignment vertical="top"/>
    </xf>
    <xf numFmtId="3" fontId="2" fillId="0" borderId="33" xfId="0" applyNumberFormat="1" applyFont="1" applyBorder="1" applyAlignment="1">
      <alignment horizontal="center" vertical="top"/>
    </xf>
    <xf numFmtId="3" fontId="2" fillId="0" borderId="34" xfId="0" applyNumberFormat="1" applyFont="1" applyBorder="1" applyAlignment="1">
      <alignment horizontal="center" vertical="top"/>
    </xf>
    <xf numFmtId="3" fontId="8" fillId="0" borderId="24" xfId="0" applyNumberFormat="1" applyFont="1" applyBorder="1" applyAlignment="1">
      <alignment horizontal="right" vertical="top"/>
    </xf>
    <xf numFmtId="3" fontId="8" fillId="0" borderId="26" xfId="0" applyNumberFormat="1" applyFont="1" applyBorder="1" applyAlignment="1">
      <alignment horizontal="right" vertical="top"/>
    </xf>
    <xf numFmtId="3" fontId="8" fillId="0" borderId="26" xfId="0" applyNumberFormat="1" applyFont="1" applyBorder="1" applyAlignment="1">
      <alignment horizontal="center" vertical="top"/>
    </xf>
    <xf numFmtId="3" fontId="2" fillId="0" borderId="40" xfId="0" applyNumberFormat="1" applyFont="1" applyBorder="1" applyAlignment="1">
      <alignment horizontal="center" vertical="top"/>
    </xf>
    <xf numFmtId="3" fontId="2" fillId="0" borderId="39" xfId="0" applyNumberFormat="1" applyFont="1" applyBorder="1" applyAlignment="1">
      <alignment horizontal="center" vertical="top"/>
    </xf>
    <xf numFmtId="3" fontId="2" fillId="0" borderId="40" xfId="0" applyNumberFormat="1" applyFont="1" applyBorder="1" applyAlignment="1">
      <alignment vertical="top"/>
    </xf>
    <xf numFmtId="3" fontId="2" fillId="0" borderId="40" xfId="0" applyNumberFormat="1" applyFont="1" applyBorder="1" applyAlignment="1">
      <alignment horizontal="center" vertical="top"/>
    </xf>
    <xf numFmtId="3" fontId="8" fillId="0" borderId="23" xfId="0" applyNumberFormat="1" applyFont="1" applyBorder="1" applyAlignment="1">
      <alignment horizontal="center" vertical="top"/>
    </xf>
    <xf numFmtId="3" fontId="2" fillId="0" borderId="31" xfId="0" applyNumberFormat="1" applyFont="1" applyBorder="1" applyAlignment="1">
      <alignment horizontal="center" vertical="top"/>
    </xf>
    <xf numFmtId="3" fontId="8" fillId="0" borderId="30" xfId="0" applyNumberFormat="1" applyFont="1" applyBorder="1" applyAlignment="1">
      <alignment horizontal="right" vertical="top"/>
    </xf>
    <xf numFmtId="3" fontId="2" fillId="0" borderId="54" xfId="0" applyNumberFormat="1" applyFont="1" applyBorder="1" applyAlignment="1">
      <alignment vertical="top"/>
    </xf>
    <xf numFmtId="3" fontId="2" fillId="0" borderId="54" xfId="0" applyNumberFormat="1" applyFont="1" applyBorder="1" applyAlignment="1">
      <alignment horizontal="center" vertical="top"/>
    </xf>
    <xf numFmtId="3" fontId="8" fillId="0" borderId="54" xfId="0" applyNumberFormat="1" applyFont="1" applyBorder="1" applyAlignment="1">
      <alignment horizontal="center" vertical="top"/>
    </xf>
    <xf numFmtId="3" fontId="2" fillId="0" borderId="60" xfId="0" applyNumberFormat="1" applyFont="1" applyBorder="1" applyAlignment="1">
      <alignment horizontal="center" vertical="top"/>
    </xf>
    <xf numFmtId="3" fontId="3" fillId="33" borderId="18" xfId="0" applyNumberFormat="1" applyFont="1" applyFill="1" applyBorder="1" applyAlignment="1">
      <alignment horizontal="right" vertical="top"/>
    </xf>
    <xf numFmtId="3" fontId="15" fillId="33" borderId="35" xfId="0" applyNumberFormat="1" applyFont="1" applyFill="1" applyBorder="1" applyAlignment="1">
      <alignment horizontal="center" vertical="top" wrapText="1"/>
    </xf>
    <xf numFmtId="3" fontId="16" fillId="33" borderId="35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 horizontal="left" vertical="top"/>
    </xf>
    <xf numFmtId="3" fontId="13" fillId="0" borderId="0" xfId="0" applyNumberFormat="1" applyFont="1" applyAlignment="1">
      <alignment vertical="top"/>
    </xf>
    <xf numFmtId="3" fontId="10" fillId="0" borderId="0" xfId="0" applyNumberFormat="1" applyFont="1" applyAlignment="1">
      <alignment vertical="top"/>
    </xf>
    <xf numFmtId="3" fontId="8" fillId="0" borderId="0" xfId="0" applyNumberFormat="1" applyFont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3" fontId="5" fillId="0" borderId="16" xfId="0" applyNumberFormat="1" applyFont="1" applyBorder="1" applyAlignment="1">
      <alignment horizontal="center" vertical="top"/>
    </xf>
    <xf numFmtId="3" fontId="5" fillId="0" borderId="18" xfId="0" applyNumberFormat="1" applyFont="1" applyBorder="1" applyAlignment="1">
      <alignment horizontal="center" vertical="top"/>
    </xf>
    <xf numFmtId="3" fontId="5" fillId="0" borderId="16" xfId="0" applyNumberFormat="1" applyFont="1" applyBorder="1" applyAlignment="1">
      <alignment horizontal="center" vertical="top" wrapText="1"/>
    </xf>
    <xf numFmtId="3" fontId="5" fillId="0" borderId="17" xfId="0" applyNumberFormat="1" applyFont="1" applyBorder="1" applyAlignment="1">
      <alignment horizontal="center" vertical="top" wrapText="1"/>
    </xf>
    <xf numFmtId="3" fontId="7" fillId="33" borderId="27" xfId="0" applyNumberFormat="1" applyFont="1" applyFill="1" applyBorder="1" applyAlignment="1">
      <alignment horizontal="center" vertical="top"/>
    </xf>
    <xf numFmtId="3" fontId="7" fillId="33" borderId="22" xfId="0" applyNumberFormat="1" applyFont="1" applyFill="1" applyBorder="1" applyAlignment="1">
      <alignment vertical="top"/>
    </xf>
    <xf numFmtId="3" fontId="13" fillId="0" borderId="25" xfId="42" applyNumberFormat="1" applyFont="1" applyFill="1" applyBorder="1" applyAlignment="1">
      <alignment horizontal="center" vertical="top"/>
    </xf>
    <xf numFmtId="3" fontId="13" fillId="0" borderId="39" xfId="42" applyNumberFormat="1" applyFont="1" applyFill="1" applyBorder="1" applyAlignment="1">
      <alignment horizontal="center" vertical="top"/>
    </xf>
    <xf numFmtId="3" fontId="13" fillId="0" borderId="29" xfId="42" applyNumberFormat="1" applyFont="1" applyFill="1" applyBorder="1" applyAlignment="1">
      <alignment horizontal="center" vertical="top"/>
    </xf>
    <xf numFmtId="3" fontId="2" fillId="33" borderId="18" xfId="0" applyNumberFormat="1" applyFont="1" applyFill="1" applyBorder="1" applyAlignment="1">
      <alignment horizontal="right" vertical="top"/>
    </xf>
    <xf numFmtId="3" fontId="15" fillId="33" borderId="20" xfId="0" applyNumberFormat="1" applyFont="1" applyFill="1" applyBorder="1" applyAlignment="1">
      <alignment horizontal="center" vertical="top" wrapText="1"/>
    </xf>
    <xf numFmtId="3" fontId="16" fillId="33" borderId="36" xfId="0" applyNumberFormat="1" applyFont="1" applyFill="1" applyBorder="1" applyAlignment="1">
      <alignment horizontal="center" vertical="top"/>
    </xf>
    <xf numFmtId="3" fontId="16" fillId="33" borderId="44" xfId="0" applyNumberFormat="1" applyFont="1" applyFill="1" applyBorder="1" applyAlignment="1">
      <alignment horizontal="center" vertical="top"/>
    </xf>
    <xf numFmtId="3" fontId="16" fillId="33" borderId="37" xfId="0" applyNumberFormat="1" applyFont="1" applyFill="1" applyBorder="1" applyAlignment="1">
      <alignment horizontal="center" vertical="top"/>
    </xf>
    <xf numFmtId="3" fontId="2" fillId="0" borderId="31" xfId="0" applyNumberFormat="1" applyFont="1" applyBorder="1" applyAlignment="1">
      <alignment vertical="top"/>
    </xf>
    <xf numFmtId="3" fontId="2" fillId="0" borderId="63" xfId="0" applyNumberFormat="1" applyFont="1" applyBorder="1" applyAlignment="1">
      <alignment horizontal="center" vertical="top"/>
    </xf>
    <xf numFmtId="3" fontId="2" fillId="0" borderId="32" xfId="0" applyNumberFormat="1" applyFont="1" applyBorder="1" applyAlignment="1">
      <alignment horizontal="center" vertical="top"/>
    </xf>
    <xf numFmtId="3" fontId="18" fillId="33" borderId="18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/>
    </xf>
    <xf numFmtId="3" fontId="91" fillId="0" borderId="0" xfId="0" applyNumberFormat="1" applyFont="1" applyAlignment="1">
      <alignment horizontal="right" vertical="top"/>
    </xf>
    <xf numFmtId="3" fontId="91" fillId="0" borderId="0" xfId="0" applyNumberFormat="1" applyFont="1" applyAlignment="1">
      <alignment vertical="top"/>
    </xf>
    <xf numFmtId="3" fontId="8" fillId="0" borderId="0" xfId="0" applyNumberFormat="1" applyFont="1" applyBorder="1" applyAlignment="1">
      <alignment horizontal="right" vertical="top"/>
    </xf>
    <xf numFmtId="3" fontId="8" fillId="0" borderId="0" xfId="0" applyNumberFormat="1" applyFont="1" applyAlignment="1">
      <alignment vertical="top"/>
    </xf>
    <xf numFmtId="3" fontId="8" fillId="33" borderId="22" xfId="0" applyNumberFormat="1" applyFont="1" applyFill="1" applyBorder="1" applyAlignment="1">
      <alignment horizontal="center" vertical="top"/>
    </xf>
    <xf numFmtId="3" fontId="2" fillId="33" borderId="22" xfId="0" applyNumberFormat="1" applyFont="1" applyFill="1" applyBorder="1" applyAlignment="1">
      <alignment horizontal="center" vertical="top"/>
    </xf>
    <xf numFmtId="3" fontId="8" fillId="33" borderId="28" xfId="0" applyNumberFormat="1" applyFont="1" applyFill="1" applyBorder="1" applyAlignment="1">
      <alignment horizontal="center" vertical="top"/>
    </xf>
    <xf numFmtId="3" fontId="8" fillId="0" borderId="24" xfId="0" applyNumberFormat="1" applyFont="1" applyBorder="1" applyAlignment="1">
      <alignment horizontal="center" vertical="top"/>
    </xf>
    <xf numFmtId="3" fontId="8" fillId="0" borderId="26" xfId="0" applyNumberFormat="1" applyFont="1" applyBorder="1" applyAlignment="1">
      <alignment horizontal="right" vertical="top"/>
    </xf>
    <xf numFmtId="3" fontId="9" fillId="0" borderId="31" xfId="0" applyNumberFormat="1" applyFont="1" applyBorder="1" applyAlignment="1">
      <alignment vertical="top"/>
    </xf>
    <xf numFmtId="3" fontId="2" fillId="0" borderId="25" xfId="0" applyNumberFormat="1" applyFont="1" applyBorder="1" applyAlignment="1">
      <alignment horizontal="center" vertical="top"/>
    </xf>
    <xf numFmtId="3" fontId="8" fillId="0" borderId="3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top"/>
    </xf>
    <xf numFmtId="3" fontId="2" fillId="0" borderId="29" xfId="42" applyNumberFormat="1" applyFont="1" applyBorder="1" applyAlignment="1">
      <alignment horizontal="center" vertical="center"/>
    </xf>
    <xf numFmtId="0" fontId="97" fillId="0" borderId="25" xfId="0" applyFont="1" applyBorder="1" applyAlignment="1">
      <alignment/>
    </xf>
    <xf numFmtId="0" fontId="95" fillId="0" borderId="24" xfId="0" applyFont="1" applyBorder="1" applyAlignment="1">
      <alignment horizontal="right" vertical="center"/>
    </xf>
    <xf numFmtId="0" fontId="95" fillId="0" borderId="26" xfId="0" applyFont="1" applyBorder="1" applyAlignment="1">
      <alignment horizontal="right" vertical="center"/>
    </xf>
    <xf numFmtId="0" fontId="97" fillId="0" borderId="0" xfId="0" applyFont="1" applyBorder="1" applyAlignment="1">
      <alignment horizontal="left"/>
    </xf>
    <xf numFmtId="0" fontId="97" fillId="0" borderId="0" xfId="0" applyFont="1" applyBorder="1" applyAlignment="1">
      <alignment/>
    </xf>
    <xf numFmtId="0" fontId="95" fillId="0" borderId="23" xfId="0" applyFont="1" applyBorder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3" fontId="2" fillId="0" borderId="33" xfId="42" applyNumberFormat="1" applyFont="1" applyBorder="1" applyAlignment="1">
      <alignment horizontal="center" vertical="center"/>
    </xf>
    <xf numFmtId="3" fontId="2" fillId="0" borderId="34" xfId="42" applyNumberFormat="1" applyFont="1" applyBorder="1" applyAlignment="1" quotePrefix="1">
      <alignment horizontal="center" vertical="center"/>
    </xf>
    <xf numFmtId="0" fontId="96" fillId="0" borderId="31" xfId="0" applyFont="1" applyBorder="1" applyAlignment="1">
      <alignment/>
    </xf>
    <xf numFmtId="3" fontId="2" fillId="0" borderId="31" xfId="42" applyNumberFormat="1" applyFont="1" applyBorder="1" applyAlignment="1">
      <alignment horizontal="center" vertical="center"/>
    </xf>
    <xf numFmtId="3" fontId="97" fillId="0" borderId="31" xfId="42" applyNumberFormat="1" applyFont="1" applyBorder="1" applyAlignment="1">
      <alignment horizontal="center" vertical="center"/>
    </xf>
    <xf numFmtId="0" fontId="97" fillId="0" borderId="54" xfId="0" applyFont="1" applyBorder="1" applyAlignment="1">
      <alignment/>
    </xf>
    <xf numFmtId="3" fontId="2" fillId="0" borderId="54" xfId="42" applyNumberFormat="1" applyFont="1" applyBorder="1" applyAlignment="1">
      <alignment horizontal="center" vertical="center"/>
    </xf>
    <xf numFmtId="3" fontId="97" fillId="0" borderId="54" xfId="42" applyNumberFormat="1" applyFont="1" applyBorder="1" applyAlignment="1">
      <alignment horizontal="center" vertical="center"/>
    </xf>
    <xf numFmtId="3" fontId="2" fillId="0" borderId="64" xfId="42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right" vertical="top"/>
    </xf>
    <xf numFmtId="0" fontId="11" fillId="0" borderId="24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3" fontId="10" fillId="0" borderId="25" xfId="42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38" xfId="0" applyFont="1" applyBorder="1" applyAlignment="1">
      <alignment/>
    </xf>
    <xf numFmtId="3" fontId="10" fillId="0" borderId="33" xfId="42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6" fillId="0" borderId="25" xfId="0" applyFont="1" applyBorder="1" applyAlignment="1">
      <alignment/>
    </xf>
    <xf numFmtId="3" fontId="10" fillId="0" borderId="39" xfId="42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right" vertical="center"/>
    </xf>
    <xf numFmtId="0" fontId="36" fillId="0" borderId="61" xfId="0" applyFont="1" applyBorder="1" applyAlignment="1">
      <alignment/>
    </xf>
    <xf numFmtId="0" fontId="10" fillId="0" borderId="33" xfId="0" applyFont="1" applyBorder="1" applyAlignment="1">
      <alignment/>
    </xf>
    <xf numFmtId="0" fontId="34" fillId="0" borderId="0" xfId="0" applyFont="1" applyBorder="1" applyAlignment="1">
      <alignment/>
    </xf>
    <xf numFmtId="0" fontId="2" fillId="0" borderId="33" xfId="0" applyFont="1" applyBorder="1" applyAlignment="1">
      <alignment horizontal="left" vertical="top" wrapText="1"/>
    </xf>
    <xf numFmtId="3" fontId="2" fillId="0" borderId="2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14" fillId="0" borderId="25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3" fontId="2" fillId="0" borderId="40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top"/>
    </xf>
    <xf numFmtId="3" fontId="37" fillId="0" borderId="25" xfId="0" applyNumberFormat="1" applyFont="1" applyBorder="1" applyAlignment="1">
      <alignment horizontal="center" vertical="top"/>
    </xf>
    <xf numFmtId="3" fontId="37" fillId="0" borderId="45" xfId="0" applyNumberFormat="1" applyFont="1" applyBorder="1" applyAlignment="1">
      <alignment horizontal="center" vertical="top"/>
    </xf>
    <xf numFmtId="3" fontId="37" fillId="0" borderId="31" xfId="0" applyNumberFormat="1" applyFont="1" applyBorder="1" applyAlignment="1">
      <alignment horizontal="center" vertical="top"/>
    </xf>
    <xf numFmtId="3" fontId="37" fillId="0" borderId="29" xfId="0" applyNumberFormat="1" applyFont="1" applyBorder="1" applyAlignment="1">
      <alignment horizontal="center" vertical="top"/>
    </xf>
    <xf numFmtId="3" fontId="37" fillId="0" borderId="39" xfId="0" applyNumberFormat="1" applyFont="1" applyBorder="1" applyAlignment="1">
      <alignment horizontal="center" vertical="top"/>
    </xf>
    <xf numFmtId="3" fontId="2" fillId="0" borderId="61" xfId="0" applyNumberFormat="1" applyFont="1" applyBorder="1" applyAlignment="1">
      <alignment horizontal="center" vertical="top"/>
    </xf>
    <xf numFmtId="3" fontId="2" fillId="0" borderId="33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14" fillId="0" borderId="61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26" xfId="0" applyFont="1" applyBorder="1" applyAlignment="1">
      <alignment horizontal="right" vertical="center"/>
    </xf>
    <xf numFmtId="0" fontId="2" fillId="0" borderId="33" xfId="0" applyFont="1" applyFill="1" applyBorder="1" applyAlignment="1">
      <alignment horizontal="left" vertical="center" wrapText="1"/>
    </xf>
    <xf numFmtId="3" fontId="8" fillId="34" borderId="59" xfId="0" applyNumberFormat="1" applyFont="1" applyFill="1" applyBorder="1" applyAlignment="1">
      <alignment horizontal="right"/>
    </xf>
    <xf numFmtId="3" fontId="8" fillId="0" borderId="39" xfId="0" applyNumberFormat="1" applyFont="1" applyBorder="1" applyAlignment="1">
      <alignment horizontal="right" vertical="center"/>
    </xf>
    <xf numFmtId="3" fontId="8" fillId="0" borderId="39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right"/>
    </xf>
    <xf numFmtId="3" fontId="38" fillId="0" borderId="38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left"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13" fillId="0" borderId="18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>
      <alignment horizontal="left" vertical="top"/>
    </xf>
    <xf numFmtId="3" fontId="0" fillId="0" borderId="67" xfId="0" applyNumberFormat="1" applyBorder="1" applyAlignment="1">
      <alignment vertical="top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2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3.25390625" style="2" customWidth="1"/>
    <col min="2" max="2" width="44.625" style="2" customWidth="1"/>
    <col min="3" max="10" width="10.625" style="2" customWidth="1"/>
    <col min="11" max="11" width="11.00390625" style="2" customWidth="1"/>
    <col min="12" max="13" width="10.625" style="2" customWidth="1"/>
    <col min="14" max="16384" width="9.125" style="2" customWidth="1"/>
  </cols>
  <sheetData>
    <row r="2" spans="1:13" ht="18" customHeight="1">
      <c r="A2" s="505" t="s">
        <v>209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</row>
    <row r="3" spans="1:13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14.25" customHeight="1" thickBot="1">
      <c r="M4" s="3" t="s">
        <v>75</v>
      </c>
    </row>
    <row r="5" spans="1:13" ht="13.5" customHeight="1" thickBot="1">
      <c r="A5" s="4"/>
      <c r="B5" s="5"/>
      <c r="C5" s="506" t="s">
        <v>149</v>
      </c>
      <c r="D5" s="156" t="s">
        <v>0</v>
      </c>
      <c r="E5" s="157"/>
      <c r="F5" s="157"/>
      <c r="G5" s="157"/>
      <c r="H5" s="158"/>
      <c r="I5" s="159"/>
      <c r="J5" s="159"/>
      <c r="K5" s="160"/>
      <c r="L5" s="506" t="s">
        <v>157</v>
      </c>
      <c r="M5" s="506" t="s">
        <v>116</v>
      </c>
    </row>
    <row r="6" spans="1:13" ht="13.5" thickBot="1">
      <c r="A6" s="6"/>
      <c r="B6" s="7"/>
      <c r="C6" s="507"/>
      <c r="D6" s="506" t="s">
        <v>207</v>
      </c>
      <c r="E6" s="161" t="s">
        <v>1</v>
      </c>
      <c r="F6" s="162"/>
      <c r="G6" s="162"/>
      <c r="H6" s="162"/>
      <c r="I6" s="162"/>
      <c r="J6" s="162"/>
      <c r="K6" s="163"/>
      <c r="L6" s="507"/>
      <c r="M6" s="507"/>
    </row>
    <row r="7" spans="1:13" ht="54" customHeight="1" thickBot="1">
      <c r="A7" s="8" t="s">
        <v>2</v>
      </c>
      <c r="B7" s="33" t="s">
        <v>40</v>
      </c>
      <c r="C7" s="508"/>
      <c r="D7" s="509"/>
      <c r="E7" s="164" t="s">
        <v>138</v>
      </c>
      <c r="F7" s="61" t="s">
        <v>41</v>
      </c>
      <c r="G7" s="9" t="s">
        <v>208</v>
      </c>
      <c r="H7" s="61" t="s">
        <v>42</v>
      </c>
      <c r="I7" s="84" t="s">
        <v>43</v>
      </c>
      <c r="J7" s="84" t="s">
        <v>6</v>
      </c>
      <c r="K7" s="84" t="s">
        <v>113</v>
      </c>
      <c r="L7" s="508"/>
      <c r="M7" s="508"/>
    </row>
    <row r="8" spans="1:13" s="15" customFormat="1" ht="11.25" customHeight="1" thickBot="1">
      <c r="A8" s="11">
        <v>1</v>
      </c>
      <c r="B8" s="11">
        <v>2</v>
      </c>
      <c r="C8" s="12">
        <v>3</v>
      </c>
      <c r="D8" s="12">
        <v>4</v>
      </c>
      <c r="E8" s="12">
        <v>5</v>
      </c>
      <c r="F8" s="13">
        <v>6</v>
      </c>
      <c r="G8" s="13">
        <v>7</v>
      </c>
      <c r="H8" s="13">
        <v>8</v>
      </c>
      <c r="I8" s="14">
        <v>9</v>
      </c>
      <c r="J8" s="14">
        <v>10</v>
      </c>
      <c r="K8" s="14">
        <v>11</v>
      </c>
      <c r="L8" s="14">
        <v>12</v>
      </c>
      <c r="M8" s="13">
        <v>13</v>
      </c>
    </row>
    <row r="9" spans="1:13" ht="12.75">
      <c r="A9" s="165"/>
      <c r="B9" s="166" t="s">
        <v>44</v>
      </c>
      <c r="C9" s="167">
        <f>C10+C11</f>
        <v>3379624.0000000005</v>
      </c>
      <c r="D9" s="167">
        <f aca="true" t="shared" si="0" ref="D9:M9">D10+D11</f>
        <v>446042</v>
      </c>
      <c r="E9" s="167">
        <f t="shared" si="0"/>
        <v>346042</v>
      </c>
      <c r="F9" s="167">
        <f t="shared" si="0"/>
        <v>100000</v>
      </c>
      <c r="G9" s="167">
        <f t="shared" si="0"/>
        <v>0</v>
      </c>
      <c r="H9" s="167">
        <f t="shared" si="0"/>
        <v>0</v>
      </c>
      <c r="I9" s="167">
        <f t="shared" si="0"/>
        <v>0</v>
      </c>
      <c r="J9" s="167">
        <f t="shared" si="0"/>
        <v>0</v>
      </c>
      <c r="K9" s="167">
        <f t="shared" si="0"/>
        <v>0</v>
      </c>
      <c r="L9" s="167">
        <f t="shared" si="0"/>
        <v>121600</v>
      </c>
      <c r="M9" s="168">
        <f t="shared" si="0"/>
        <v>3947266.0000000005</v>
      </c>
    </row>
    <row r="10" spans="1:13" ht="12.75">
      <c r="A10" s="169">
        <v>1</v>
      </c>
      <c r="B10" s="170" t="s">
        <v>45</v>
      </c>
      <c r="C10" s="171">
        <f>'Jelenia Góra'!C43</f>
        <v>3379624.0000000005</v>
      </c>
      <c r="D10" s="171">
        <f>'Jelenia Góra'!D43</f>
        <v>446042</v>
      </c>
      <c r="E10" s="171">
        <f>'Jelenia Góra'!E43</f>
        <v>346042</v>
      </c>
      <c r="F10" s="171">
        <f>'Jelenia Góra'!F43</f>
        <v>100000</v>
      </c>
      <c r="G10" s="171">
        <f>'Jelenia Góra'!G43</f>
        <v>0</v>
      </c>
      <c r="H10" s="171">
        <f>'Jelenia Góra'!H43</f>
        <v>0</v>
      </c>
      <c r="I10" s="171">
        <f>'Jelenia Góra'!I43</f>
        <v>0</v>
      </c>
      <c r="J10" s="171">
        <f>'Jelenia Góra'!J43</f>
        <v>0</v>
      </c>
      <c r="K10" s="171">
        <f>'Jelenia Góra'!K43</f>
        <v>0</v>
      </c>
      <c r="L10" s="171">
        <f>'Jelenia Góra'!L43</f>
        <v>121600</v>
      </c>
      <c r="M10" s="230">
        <f>'Jelenia Góra'!M43</f>
        <v>3947266.0000000005</v>
      </c>
    </row>
    <row r="11" spans="1:13" ht="13.5" thickBot="1">
      <c r="A11" s="169"/>
      <c r="B11" s="172" t="s">
        <v>46</v>
      </c>
      <c r="C11" s="173">
        <f>'Jelenia Góra'!C60</f>
        <v>0</v>
      </c>
      <c r="D11" s="173">
        <f>'Jelenia Góra'!D60</f>
        <v>0</v>
      </c>
      <c r="E11" s="173">
        <f>'Jelenia Góra'!E60</f>
        <v>0</v>
      </c>
      <c r="F11" s="173">
        <f>'Jelenia Góra'!F60</f>
        <v>0</v>
      </c>
      <c r="G11" s="173">
        <f>'Jelenia Góra'!G60</f>
        <v>0</v>
      </c>
      <c r="H11" s="173">
        <f>'Jelenia Góra'!H60</f>
        <v>0</v>
      </c>
      <c r="I11" s="173">
        <f>'Jelenia Góra'!I60</f>
        <v>0</v>
      </c>
      <c r="J11" s="173">
        <f>'Jelenia Góra'!J60</f>
        <v>0</v>
      </c>
      <c r="K11" s="173">
        <f>'Jelenia Góra'!K60</f>
        <v>0</v>
      </c>
      <c r="L11" s="173">
        <f>'Jelenia Góra'!L60</f>
        <v>0</v>
      </c>
      <c r="M11" s="232">
        <f>'Jelenia Góra'!M60</f>
        <v>0</v>
      </c>
    </row>
    <row r="12" spans="1:16" ht="12.75">
      <c r="A12" s="177"/>
      <c r="B12" s="178" t="s">
        <v>47</v>
      </c>
      <c r="C12" s="167">
        <f>C13+C14</f>
        <v>543000</v>
      </c>
      <c r="D12" s="167">
        <f aca="true" t="shared" si="1" ref="D12:M12">D13+D14</f>
        <v>2256050</v>
      </c>
      <c r="E12" s="167">
        <f t="shared" si="1"/>
        <v>1047450</v>
      </c>
      <c r="F12" s="167">
        <f t="shared" si="1"/>
        <v>1208600</v>
      </c>
      <c r="G12" s="167">
        <f t="shared" si="1"/>
        <v>0</v>
      </c>
      <c r="H12" s="167">
        <f t="shared" si="1"/>
        <v>0</v>
      </c>
      <c r="I12" s="167">
        <f t="shared" si="1"/>
        <v>0</v>
      </c>
      <c r="J12" s="167">
        <f t="shared" si="1"/>
        <v>0</v>
      </c>
      <c r="K12" s="167">
        <f t="shared" si="1"/>
        <v>0</v>
      </c>
      <c r="L12" s="167">
        <f t="shared" si="1"/>
        <v>7052000</v>
      </c>
      <c r="M12" s="168">
        <f t="shared" si="1"/>
        <v>9851050</v>
      </c>
      <c r="P12" s="39"/>
    </row>
    <row r="13" spans="1:13" ht="12.75">
      <c r="A13" s="179">
        <v>2</v>
      </c>
      <c r="B13" s="170" t="s">
        <v>45</v>
      </c>
      <c r="C13" s="171">
        <f>'Nowy Sącz'!C46</f>
        <v>543000</v>
      </c>
      <c r="D13" s="171">
        <f>'Nowy Sącz'!D46</f>
        <v>2017450</v>
      </c>
      <c r="E13" s="171">
        <f>'Nowy Sącz'!E46</f>
        <v>1047450</v>
      </c>
      <c r="F13" s="171">
        <f>'Nowy Sącz'!F46</f>
        <v>970000</v>
      </c>
      <c r="G13" s="171">
        <f>'Nowy Sącz'!G46</f>
        <v>0</v>
      </c>
      <c r="H13" s="171">
        <f>'Nowy Sącz'!H46</f>
        <v>0</v>
      </c>
      <c r="I13" s="171">
        <f>'Nowy Sącz'!I46</f>
        <v>0</v>
      </c>
      <c r="J13" s="171">
        <f>'Nowy Sącz'!J46</f>
        <v>0</v>
      </c>
      <c r="K13" s="171">
        <f>'Nowy Sącz'!K46</f>
        <v>0</v>
      </c>
      <c r="L13" s="171">
        <f>'Nowy Sącz'!L46</f>
        <v>7010000</v>
      </c>
      <c r="M13" s="230">
        <f>'Nowy Sącz'!M46</f>
        <v>9570450</v>
      </c>
    </row>
    <row r="14" spans="1:13" ht="13.5" thickBot="1">
      <c r="A14" s="169"/>
      <c r="B14" s="170" t="s">
        <v>46</v>
      </c>
      <c r="C14" s="171">
        <f>'Nowy Sącz'!C70</f>
        <v>0</v>
      </c>
      <c r="D14" s="171">
        <f>'Nowy Sącz'!D70</f>
        <v>238600</v>
      </c>
      <c r="E14" s="171">
        <f>'Nowy Sącz'!E70</f>
        <v>0</v>
      </c>
      <c r="F14" s="171">
        <f>'Nowy Sącz'!F70</f>
        <v>238600</v>
      </c>
      <c r="G14" s="171">
        <f>'Nowy Sącz'!G70</f>
        <v>0</v>
      </c>
      <c r="H14" s="171">
        <f>'Nowy Sącz'!H70</f>
        <v>0</v>
      </c>
      <c r="I14" s="171">
        <f>'Nowy Sącz'!I70</f>
        <v>0</v>
      </c>
      <c r="J14" s="171">
        <f>'Nowy Sącz'!J70</f>
        <v>0</v>
      </c>
      <c r="K14" s="171">
        <f>'Nowy Sącz'!K70</f>
        <v>0</v>
      </c>
      <c r="L14" s="171">
        <f>'Nowy Sącz'!L70</f>
        <v>42000</v>
      </c>
      <c r="M14" s="231">
        <f>'Nowy Sącz'!M70</f>
        <v>280600</v>
      </c>
    </row>
    <row r="15" spans="1:16" ht="12.75">
      <c r="A15" s="165"/>
      <c r="B15" s="180" t="s">
        <v>48</v>
      </c>
      <c r="C15" s="167">
        <f>C16+C17</f>
        <v>540534</v>
      </c>
      <c r="D15" s="167">
        <f aca="true" t="shared" si="2" ref="D15:M15">D16+D17</f>
        <v>1003147</v>
      </c>
      <c r="E15" s="167">
        <f t="shared" si="2"/>
        <v>380286</v>
      </c>
      <c r="F15" s="167">
        <f t="shared" si="2"/>
        <v>10000</v>
      </c>
      <c r="G15" s="167">
        <f t="shared" si="2"/>
        <v>0</v>
      </c>
      <c r="H15" s="167">
        <f t="shared" si="2"/>
        <v>0</v>
      </c>
      <c r="I15" s="167">
        <f t="shared" si="2"/>
        <v>0</v>
      </c>
      <c r="J15" s="167">
        <f t="shared" si="2"/>
        <v>0</v>
      </c>
      <c r="K15" s="167">
        <f t="shared" si="2"/>
        <v>612861</v>
      </c>
      <c r="L15" s="167">
        <f t="shared" si="2"/>
        <v>536169</v>
      </c>
      <c r="M15" s="168">
        <f t="shared" si="2"/>
        <v>2079850</v>
      </c>
      <c r="P15" s="39"/>
    </row>
    <row r="16" spans="1:15" ht="12.75">
      <c r="A16" s="169">
        <v>3</v>
      </c>
      <c r="B16" s="170" t="s">
        <v>45</v>
      </c>
      <c r="C16" s="171">
        <f>Sanok!C27</f>
        <v>540534</v>
      </c>
      <c r="D16" s="171">
        <f>Sanok!D27</f>
        <v>993147</v>
      </c>
      <c r="E16" s="171">
        <f>Sanok!E27</f>
        <v>380286</v>
      </c>
      <c r="F16" s="171">
        <f>Sanok!F27</f>
        <v>0</v>
      </c>
      <c r="G16" s="171">
        <f>Sanok!G27</f>
        <v>0</v>
      </c>
      <c r="H16" s="171">
        <f>Sanok!H27</f>
        <v>0</v>
      </c>
      <c r="I16" s="171">
        <f>Sanok!I27</f>
        <v>0</v>
      </c>
      <c r="J16" s="171">
        <f>Sanok!J27</f>
        <v>0</v>
      </c>
      <c r="K16" s="171">
        <f>Sanok!K27</f>
        <v>612861</v>
      </c>
      <c r="L16" s="171">
        <f>Sanok!L27</f>
        <v>536169</v>
      </c>
      <c r="M16" s="230">
        <f>Sanok!M27</f>
        <v>2069850</v>
      </c>
      <c r="O16" s="39"/>
    </row>
    <row r="17" spans="1:13" ht="13.5" thickBot="1">
      <c r="A17" s="169"/>
      <c r="B17" s="172" t="s">
        <v>46</v>
      </c>
      <c r="C17" s="173">
        <f>Sanok!C31</f>
        <v>0</v>
      </c>
      <c r="D17" s="173">
        <f>Sanok!D31</f>
        <v>10000</v>
      </c>
      <c r="E17" s="173">
        <f>Sanok!E31</f>
        <v>0</v>
      </c>
      <c r="F17" s="173">
        <f>Sanok!F31</f>
        <v>10000</v>
      </c>
      <c r="G17" s="173">
        <f>Sanok!G31</f>
        <v>0</v>
      </c>
      <c r="H17" s="173">
        <f>Sanok!H31</f>
        <v>0</v>
      </c>
      <c r="I17" s="173">
        <f>Sanok!I31</f>
        <v>0</v>
      </c>
      <c r="J17" s="173">
        <f>Sanok!J31</f>
        <v>0</v>
      </c>
      <c r="K17" s="173">
        <f>Sanok!K31</f>
        <v>0</v>
      </c>
      <c r="L17" s="173">
        <f>Sanok!L31</f>
        <v>0</v>
      </c>
      <c r="M17" s="232">
        <f>Sanok!M31</f>
        <v>10000</v>
      </c>
    </row>
    <row r="18" spans="1:18" ht="12.75">
      <c r="A18" s="165"/>
      <c r="B18" s="180" t="s">
        <v>49</v>
      </c>
      <c r="C18" s="167">
        <f>C19+C20</f>
        <v>33990</v>
      </c>
      <c r="D18" s="167">
        <f aca="true" t="shared" si="3" ref="D18:M18">D19+D20</f>
        <v>308870</v>
      </c>
      <c r="E18" s="167">
        <f t="shared" si="3"/>
        <v>233870</v>
      </c>
      <c r="F18" s="167">
        <f t="shared" si="3"/>
        <v>75000</v>
      </c>
      <c r="G18" s="167">
        <f t="shared" si="3"/>
        <v>0</v>
      </c>
      <c r="H18" s="167">
        <f t="shared" si="3"/>
        <v>0</v>
      </c>
      <c r="I18" s="167">
        <f t="shared" si="3"/>
        <v>0</v>
      </c>
      <c r="J18" s="167">
        <f t="shared" si="3"/>
        <v>0</v>
      </c>
      <c r="K18" s="167">
        <f t="shared" si="3"/>
        <v>0</v>
      </c>
      <c r="L18" s="167">
        <f t="shared" si="3"/>
        <v>0</v>
      </c>
      <c r="M18" s="168">
        <f t="shared" si="3"/>
        <v>342860</v>
      </c>
      <c r="P18" s="39"/>
      <c r="R18" s="39"/>
    </row>
    <row r="19" spans="1:18" ht="12.75">
      <c r="A19" s="169">
        <v>4</v>
      </c>
      <c r="B19" s="170" t="s">
        <v>45</v>
      </c>
      <c r="C19" s="171">
        <f>Olsztyn!C21</f>
        <v>33990</v>
      </c>
      <c r="D19" s="171">
        <f>Olsztyn!D21</f>
        <v>308870</v>
      </c>
      <c r="E19" s="171">
        <f>Olsztyn!E21</f>
        <v>233870</v>
      </c>
      <c r="F19" s="171">
        <f>Olsztyn!F21</f>
        <v>75000</v>
      </c>
      <c r="G19" s="171">
        <f>Olsztyn!G21</f>
        <v>0</v>
      </c>
      <c r="H19" s="171">
        <f>Olsztyn!H21</f>
        <v>0</v>
      </c>
      <c r="I19" s="171">
        <f>Olsztyn!I21</f>
        <v>0</v>
      </c>
      <c r="J19" s="171">
        <f>Olsztyn!J21</f>
        <v>0</v>
      </c>
      <c r="K19" s="171">
        <f>Olsztyn!K21</f>
        <v>0</v>
      </c>
      <c r="L19" s="171">
        <f>Olsztyn!L21</f>
        <v>0</v>
      </c>
      <c r="M19" s="230">
        <f>Olsztyn!M21</f>
        <v>342860</v>
      </c>
      <c r="R19" s="39"/>
    </row>
    <row r="20" spans="1:13" ht="13.5" thickBot="1">
      <c r="A20" s="174"/>
      <c r="B20" s="181" t="s">
        <v>46</v>
      </c>
      <c r="C20" s="176">
        <f>Olsztyn!C26</f>
        <v>0</v>
      </c>
      <c r="D20" s="176">
        <f>Olsztyn!D26</f>
        <v>0</v>
      </c>
      <c r="E20" s="176">
        <f>Olsztyn!E26</f>
        <v>0</v>
      </c>
      <c r="F20" s="176">
        <f>Olsztyn!F26</f>
        <v>0</v>
      </c>
      <c r="G20" s="176">
        <f>Olsztyn!G26</f>
        <v>0</v>
      </c>
      <c r="H20" s="176">
        <f>Olsztyn!H26</f>
        <v>0</v>
      </c>
      <c r="I20" s="176">
        <f>Olsztyn!I26</f>
        <v>0</v>
      </c>
      <c r="J20" s="176">
        <f>Olsztyn!J26</f>
        <v>0</v>
      </c>
      <c r="K20" s="176">
        <f>Olsztyn!K26</f>
        <v>0</v>
      </c>
      <c r="L20" s="176">
        <f>Olsztyn!L26</f>
        <v>0</v>
      </c>
      <c r="M20" s="231">
        <f>Olsztyn!M26</f>
        <v>0</v>
      </c>
    </row>
    <row r="21" spans="1:16" ht="12.75">
      <c r="A21" s="165"/>
      <c r="B21" s="180" t="s">
        <v>50</v>
      </c>
      <c r="C21" s="167">
        <f>C22+C23</f>
        <v>6000</v>
      </c>
      <c r="D21" s="167">
        <f aca="true" t="shared" si="4" ref="D21:M21">D22+D23</f>
        <v>13500</v>
      </c>
      <c r="E21" s="167">
        <f t="shared" si="4"/>
        <v>13500</v>
      </c>
      <c r="F21" s="167">
        <f t="shared" si="4"/>
        <v>0</v>
      </c>
      <c r="G21" s="167">
        <f t="shared" si="4"/>
        <v>0</v>
      </c>
      <c r="H21" s="167">
        <f t="shared" si="4"/>
        <v>0</v>
      </c>
      <c r="I21" s="167">
        <f t="shared" si="4"/>
        <v>0</v>
      </c>
      <c r="J21" s="167">
        <f t="shared" si="4"/>
        <v>0</v>
      </c>
      <c r="K21" s="167">
        <f t="shared" si="4"/>
        <v>0</v>
      </c>
      <c r="L21" s="167">
        <f t="shared" si="4"/>
        <v>0</v>
      </c>
      <c r="M21" s="168">
        <f t="shared" si="4"/>
        <v>19500</v>
      </c>
      <c r="P21" s="39"/>
    </row>
    <row r="22" spans="1:13" ht="12.75">
      <c r="A22" s="169">
        <v>5</v>
      </c>
      <c r="B22" s="170" t="s">
        <v>45</v>
      </c>
      <c r="C22" s="171">
        <f>Gorlice!C15</f>
        <v>6000</v>
      </c>
      <c r="D22" s="171">
        <f>Gorlice!D15</f>
        <v>9500</v>
      </c>
      <c r="E22" s="171">
        <f>Gorlice!E15</f>
        <v>9500</v>
      </c>
      <c r="F22" s="171">
        <f>Gorlice!F15</f>
        <v>0</v>
      </c>
      <c r="G22" s="171">
        <f>Gorlice!G15</f>
        <v>0</v>
      </c>
      <c r="H22" s="171">
        <f>Gorlice!H15</f>
        <v>0</v>
      </c>
      <c r="I22" s="171">
        <f>Gorlice!I15</f>
        <v>0</v>
      </c>
      <c r="J22" s="171">
        <f>Gorlice!J15</f>
        <v>0</v>
      </c>
      <c r="K22" s="171">
        <f>Gorlice!K15</f>
        <v>0</v>
      </c>
      <c r="L22" s="171">
        <f>Gorlice!L15</f>
        <v>0</v>
      </c>
      <c r="M22" s="230">
        <f>Gorlice!M15</f>
        <v>15500</v>
      </c>
    </row>
    <row r="23" spans="1:13" ht="13.5" thickBot="1">
      <c r="A23" s="174"/>
      <c r="B23" s="181" t="s">
        <v>46</v>
      </c>
      <c r="C23" s="176">
        <f>Gorlice!C21</f>
        <v>0</v>
      </c>
      <c r="D23" s="176">
        <f>Gorlice!D21</f>
        <v>4000</v>
      </c>
      <c r="E23" s="176">
        <f>Gorlice!E21</f>
        <v>4000</v>
      </c>
      <c r="F23" s="176">
        <f>Gorlice!F21</f>
        <v>0</v>
      </c>
      <c r="G23" s="176">
        <f>Gorlice!G21</f>
        <v>0</v>
      </c>
      <c r="H23" s="176">
        <f>Gorlice!H21</f>
        <v>0</v>
      </c>
      <c r="I23" s="176">
        <f>Gorlice!I21</f>
        <v>0</v>
      </c>
      <c r="J23" s="176">
        <f>Gorlice!J21</f>
        <v>0</v>
      </c>
      <c r="K23" s="176">
        <f>Gorlice!K21</f>
        <v>0</v>
      </c>
      <c r="L23" s="176">
        <f>Gorlice!L21</f>
        <v>0</v>
      </c>
      <c r="M23" s="231">
        <f>Gorlice!M21</f>
        <v>4000</v>
      </c>
    </row>
    <row r="24" spans="1:16" ht="12.75">
      <c r="A24" s="165"/>
      <c r="B24" s="182" t="s">
        <v>51</v>
      </c>
      <c r="C24" s="167">
        <f>C25+C26+C27</f>
        <v>4162118.4</v>
      </c>
      <c r="D24" s="167">
        <f aca="true" t="shared" si="5" ref="D24:M24">D25+D26+D27</f>
        <v>2185200</v>
      </c>
      <c r="E24" s="167">
        <f t="shared" si="5"/>
        <v>1514350</v>
      </c>
      <c r="F24" s="167">
        <f t="shared" si="5"/>
        <v>0</v>
      </c>
      <c r="G24" s="167">
        <f t="shared" si="5"/>
        <v>0</v>
      </c>
      <c r="H24" s="167">
        <f t="shared" si="5"/>
        <v>0</v>
      </c>
      <c r="I24" s="167">
        <f t="shared" si="5"/>
        <v>0</v>
      </c>
      <c r="J24" s="167">
        <f t="shared" si="5"/>
        <v>616850</v>
      </c>
      <c r="K24" s="167">
        <f t="shared" si="5"/>
        <v>54000</v>
      </c>
      <c r="L24" s="167">
        <f t="shared" si="5"/>
        <v>0</v>
      </c>
      <c r="M24" s="168">
        <f t="shared" si="5"/>
        <v>6347318.4</v>
      </c>
      <c r="P24" s="39"/>
    </row>
    <row r="25" spans="1:13" ht="12.75">
      <c r="A25" s="169">
        <v>6</v>
      </c>
      <c r="B25" s="170" t="s">
        <v>45</v>
      </c>
      <c r="C25" s="171">
        <f>'ZM PTTK'!C35</f>
        <v>4162118.4</v>
      </c>
      <c r="D25" s="171">
        <f>'ZM PTTK'!D35</f>
        <v>1937200</v>
      </c>
      <c r="E25" s="171">
        <f>'ZM PTTK'!E35</f>
        <v>1266350</v>
      </c>
      <c r="F25" s="171">
        <f>'ZM PTTK'!F35</f>
        <v>0</v>
      </c>
      <c r="G25" s="171">
        <f>'ZM PTTK'!G35</f>
        <v>0</v>
      </c>
      <c r="H25" s="171">
        <f>'ZM PTTK'!H35</f>
        <v>0</v>
      </c>
      <c r="I25" s="171">
        <f>'ZM PTTK'!I35</f>
        <v>0</v>
      </c>
      <c r="J25" s="171">
        <f>'ZM PTTK'!J35</f>
        <v>616850</v>
      </c>
      <c r="K25" s="171">
        <f>'ZM PTTK'!K35</f>
        <v>54000</v>
      </c>
      <c r="L25" s="171">
        <f>'ZM PTTK'!L35</f>
        <v>0</v>
      </c>
      <c r="M25" s="230">
        <f>'ZM PTTK'!M35</f>
        <v>6099318.4</v>
      </c>
    </row>
    <row r="26" spans="1:16" ht="12.75">
      <c r="A26" s="183"/>
      <c r="B26" s="184" t="s">
        <v>46</v>
      </c>
      <c r="C26" s="173">
        <f>'ZM PTTK'!C41</f>
        <v>0</v>
      </c>
      <c r="D26" s="173">
        <f>'ZM PTTK'!D41</f>
        <v>10000</v>
      </c>
      <c r="E26" s="173">
        <f>'ZM PTTK'!E41</f>
        <v>10000</v>
      </c>
      <c r="F26" s="173">
        <f>'ZM PTTK'!F41</f>
        <v>0</v>
      </c>
      <c r="G26" s="173">
        <f>'ZM PTTK'!G41</f>
        <v>0</v>
      </c>
      <c r="H26" s="173">
        <f>'ZM PTTK'!H41</f>
        <v>0</v>
      </c>
      <c r="I26" s="173">
        <f>'ZM PTTK'!I41</f>
        <v>0</v>
      </c>
      <c r="J26" s="173">
        <f>'ZM PTTK'!J41</f>
        <v>0</v>
      </c>
      <c r="K26" s="173">
        <f>'ZM PTTK'!K41</f>
        <v>0</v>
      </c>
      <c r="L26" s="173">
        <f>'ZM PTTK'!L41</f>
        <v>0</v>
      </c>
      <c r="M26" s="232">
        <f>'ZM PTTK'!M41</f>
        <v>10000</v>
      </c>
      <c r="P26" s="39"/>
    </row>
    <row r="27" spans="1:13" ht="13.5" thickBot="1">
      <c r="A27" s="174"/>
      <c r="B27" s="175" t="s">
        <v>52</v>
      </c>
      <c r="C27" s="176">
        <f>'ZM PTTK'!C59</f>
        <v>0</v>
      </c>
      <c r="D27" s="176">
        <f>'ZM PTTK'!D59</f>
        <v>238000</v>
      </c>
      <c r="E27" s="176">
        <f>'ZM PTTK'!E59</f>
        <v>238000</v>
      </c>
      <c r="F27" s="176">
        <f>'ZM PTTK'!F59</f>
        <v>0</v>
      </c>
      <c r="G27" s="176">
        <f>'ZM PTTK'!G59</f>
        <v>0</v>
      </c>
      <c r="H27" s="176">
        <f>'ZM PTTK'!H59</f>
        <v>0</v>
      </c>
      <c r="I27" s="176">
        <f>'ZM PTTK'!I59</f>
        <v>0</v>
      </c>
      <c r="J27" s="176">
        <f>'ZM PTTK'!J59</f>
        <v>0</v>
      </c>
      <c r="K27" s="176">
        <f>'ZM PTTK'!K59</f>
        <v>0</v>
      </c>
      <c r="L27" s="176">
        <f>'ZM PTTK'!L59</f>
        <v>0</v>
      </c>
      <c r="M27" s="231">
        <f>'ZM PTTK'!M59</f>
        <v>238000</v>
      </c>
    </row>
    <row r="28" spans="1:16" ht="12.75">
      <c r="A28" s="165"/>
      <c r="B28" s="182" t="s">
        <v>53</v>
      </c>
      <c r="C28" s="167">
        <f>C29+C30</f>
        <v>45777</v>
      </c>
      <c r="D28" s="167">
        <f aca="true" t="shared" si="6" ref="D28:M28">D29+D30</f>
        <v>405900</v>
      </c>
      <c r="E28" s="167">
        <f t="shared" si="6"/>
        <v>200900</v>
      </c>
      <c r="F28" s="167">
        <f t="shared" si="6"/>
        <v>0</v>
      </c>
      <c r="G28" s="167">
        <f t="shared" si="6"/>
        <v>0</v>
      </c>
      <c r="H28" s="167">
        <f t="shared" si="6"/>
        <v>0</v>
      </c>
      <c r="I28" s="167">
        <f t="shared" si="6"/>
        <v>0</v>
      </c>
      <c r="J28" s="167">
        <f t="shared" si="6"/>
        <v>0</v>
      </c>
      <c r="K28" s="167">
        <f t="shared" si="6"/>
        <v>205000</v>
      </c>
      <c r="L28" s="167">
        <f t="shared" si="6"/>
        <v>0</v>
      </c>
      <c r="M28" s="168">
        <f t="shared" si="6"/>
        <v>451677</v>
      </c>
      <c r="P28" s="39"/>
    </row>
    <row r="29" spans="1:13" ht="12.75">
      <c r="A29" s="169">
        <v>7</v>
      </c>
      <c r="B29" s="170" t="s">
        <v>45</v>
      </c>
      <c r="C29" s="171">
        <f>Kraków!C19</f>
        <v>45777</v>
      </c>
      <c r="D29" s="171">
        <f>Kraków!D19</f>
        <v>167900</v>
      </c>
      <c r="E29" s="171">
        <f>Kraków!E19</f>
        <v>162900</v>
      </c>
      <c r="F29" s="171">
        <f>Kraków!F19</f>
        <v>0</v>
      </c>
      <c r="G29" s="171">
        <f>Kraków!G19</f>
        <v>0</v>
      </c>
      <c r="H29" s="171">
        <f>Kraków!H19</f>
        <v>0</v>
      </c>
      <c r="I29" s="171">
        <f>Kraków!I19</f>
        <v>0</v>
      </c>
      <c r="J29" s="171">
        <f>Kraków!J19</f>
        <v>0</v>
      </c>
      <c r="K29" s="171">
        <f>Kraków!K19</f>
        <v>5000</v>
      </c>
      <c r="L29" s="171">
        <f>Kraków!L19</f>
        <v>0</v>
      </c>
      <c r="M29" s="230">
        <f>Kraków!M19</f>
        <v>213677</v>
      </c>
    </row>
    <row r="30" spans="1:13" ht="13.5" thickBot="1">
      <c r="A30" s="183"/>
      <c r="B30" s="170" t="s">
        <v>46</v>
      </c>
      <c r="C30" s="171">
        <f>Kraków!C30</f>
        <v>0</v>
      </c>
      <c r="D30" s="171">
        <f>Kraków!D30</f>
        <v>238000</v>
      </c>
      <c r="E30" s="171">
        <f>Kraków!E30</f>
        <v>38000</v>
      </c>
      <c r="F30" s="171">
        <f>Kraków!F30</f>
        <v>0</v>
      </c>
      <c r="G30" s="171">
        <f>Kraków!G30</f>
        <v>0</v>
      </c>
      <c r="H30" s="171">
        <f>Kraków!H30</f>
        <v>0</v>
      </c>
      <c r="I30" s="171">
        <f>Kraków!I30</f>
        <v>0</v>
      </c>
      <c r="J30" s="171">
        <f>Kraków!J30</f>
        <v>0</v>
      </c>
      <c r="K30" s="171">
        <f>Kraków!K30</f>
        <v>200000</v>
      </c>
      <c r="L30" s="171">
        <f>Kraków!L30</f>
        <v>0</v>
      </c>
      <c r="M30" s="230">
        <f>Kraków!M30</f>
        <v>238000</v>
      </c>
    </row>
    <row r="31" spans="1:13" ht="12.75">
      <c r="A31" s="165"/>
      <c r="B31" s="182" t="s">
        <v>54</v>
      </c>
      <c r="C31" s="167">
        <f>C32+C33</f>
        <v>0</v>
      </c>
      <c r="D31" s="167">
        <f aca="true" t="shared" si="7" ref="D31:M31">D32+D33</f>
        <v>0</v>
      </c>
      <c r="E31" s="167">
        <f t="shared" si="7"/>
        <v>0</v>
      </c>
      <c r="F31" s="167">
        <f t="shared" si="7"/>
        <v>0</v>
      </c>
      <c r="G31" s="167">
        <f t="shared" si="7"/>
        <v>0</v>
      </c>
      <c r="H31" s="167">
        <f t="shared" si="7"/>
        <v>0</v>
      </c>
      <c r="I31" s="167">
        <f t="shared" si="7"/>
        <v>0</v>
      </c>
      <c r="J31" s="167">
        <f t="shared" si="7"/>
        <v>0</v>
      </c>
      <c r="K31" s="167">
        <f t="shared" si="7"/>
        <v>0</v>
      </c>
      <c r="L31" s="167">
        <f t="shared" si="7"/>
        <v>0</v>
      </c>
      <c r="M31" s="168">
        <f t="shared" si="7"/>
        <v>0</v>
      </c>
    </row>
    <row r="32" spans="1:13" ht="12.75">
      <c r="A32" s="169">
        <v>8</v>
      </c>
      <c r="B32" s="170" t="s">
        <v>45</v>
      </c>
      <c r="C32" s="171">
        <f>Łódź!C12</f>
        <v>0</v>
      </c>
      <c r="D32" s="171">
        <f>Łódź!D12</f>
        <v>0</v>
      </c>
      <c r="E32" s="171">
        <f>Łódź!E12</f>
        <v>0</v>
      </c>
      <c r="F32" s="171">
        <f>Łódź!F12</f>
        <v>0</v>
      </c>
      <c r="G32" s="171">
        <f>Łódź!G12</f>
        <v>0</v>
      </c>
      <c r="H32" s="171">
        <f>Łódź!H12</f>
        <v>0</v>
      </c>
      <c r="I32" s="171">
        <f>Łódź!I12</f>
        <v>0</v>
      </c>
      <c r="J32" s="171">
        <f>Łódź!J12</f>
        <v>0</v>
      </c>
      <c r="K32" s="171">
        <f>Łódź!K12</f>
        <v>0</v>
      </c>
      <c r="L32" s="171">
        <f>Łódź!L12</f>
        <v>0</v>
      </c>
      <c r="M32" s="230">
        <f>Łódź!M12</f>
        <v>0</v>
      </c>
    </row>
    <row r="33" spans="1:13" ht="13.5" thickBot="1">
      <c r="A33" s="185"/>
      <c r="B33" s="181" t="s">
        <v>46</v>
      </c>
      <c r="C33" s="176">
        <f>Łódź!C17</f>
        <v>0</v>
      </c>
      <c r="D33" s="176">
        <f>Łódź!D17</f>
        <v>0</v>
      </c>
      <c r="E33" s="176">
        <f>Łódź!E17</f>
        <v>0</v>
      </c>
      <c r="F33" s="176">
        <f>Łódź!F17</f>
        <v>0</v>
      </c>
      <c r="G33" s="176">
        <f>Łódź!G17</f>
        <v>0</v>
      </c>
      <c r="H33" s="176">
        <f>Łódź!H17</f>
        <v>0</v>
      </c>
      <c r="I33" s="176">
        <f>Łódź!I17</f>
        <v>0</v>
      </c>
      <c r="J33" s="176">
        <f>Łódź!J17</f>
        <v>0</v>
      </c>
      <c r="K33" s="176">
        <f>Łódź!K17</f>
        <v>0</v>
      </c>
      <c r="L33" s="176">
        <f>Łódź!L17</f>
        <v>0</v>
      </c>
      <c r="M33" s="231">
        <f>Łódź!M17</f>
        <v>0</v>
      </c>
    </row>
    <row r="34" spans="1:17" ht="15.75">
      <c r="A34" s="274"/>
      <c r="B34" s="186" t="s">
        <v>210</v>
      </c>
      <c r="C34" s="187">
        <f>C35+C36+C37</f>
        <v>8711043.4</v>
      </c>
      <c r="D34" s="187">
        <f aca="true" t="shared" si="8" ref="D34:M34">D35+D36+D37</f>
        <v>6618709</v>
      </c>
      <c r="E34" s="187">
        <f t="shared" si="8"/>
        <v>3736398</v>
      </c>
      <c r="F34" s="187">
        <f t="shared" si="8"/>
        <v>1393600</v>
      </c>
      <c r="G34" s="187">
        <f t="shared" si="8"/>
        <v>0</v>
      </c>
      <c r="H34" s="187">
        <f t="shared" si="8"/>
        <v>0</v>
      </c>
      <c r="I34" s="187">
        <f t="shared" si="8"/>
        <v>0</v>
      </c>
      <c r="J34" s="187">
        <f t="shared" si="8"/>
        <v>616850</v>
      </c>
      <c r="K34" s="187">
        <f t="shared" si="8"/>
        <v>871861</v>
      </c>
      <c r="L34" s="187">
        <f t="shared" si="8"/>
        <v>7709769</v>
      </c>
      <c r="M34" s="188">
        <f t="shared" si="8"/>
        <v>23039521.4</v>
      </c>
      <c r="Q34" s="39"/>
    </row>
    <row r="35" spans="1:13" ht="15.75">
      <c r="A35" s="275"/>
      <c r="B35" s="189" t="s">
        <v>55</v>
      </c>
      <c r="C35" s="190">
        <f>C32+C29+C25+C22+C19+C16+C13+C10</f>
        <v>8711043.4</v>
      </c>
      <c r="D35" s="190">
        <f aca="true" t="shared" si="9" ref="D35:M35">D32+D29+D25+D22+D19+D16+D13+D10</f>
        <v>5880109</v>
      </c>
      <c r="E35" s="190">
        <f t="shared" si="9"/>
        <v>3446398</v>
      </c>
      <c r="F35" s="190">
        <f t="shared" si="9"/>
        <v>1145000</v>
      </c>
      <c r="G35" s="190">
        <f t="shared" si="9"/>
        <v>0</v>
      </c>
      <c r="H35" s="190">
        <f t="shared" si="9"/>
        <v>0</v>
      </c>
      <c r="I35" s="190">
        <f t="shared" si="9"/>
        <v>0</v>
      </c>
      <c r="J35" s="190">
        <f t="shared" si="9"/>
        <v>616850</v>
      </c>
      <c r="K35" s="190">
        <f t="shared" si="9"/>
        <v>671861</v>
      </c>
      <c r="L35" s="190">
        <f t="shared" si="9"/>
        <v>7667769</v>
      </c>
      <c r="M35" s="191">
        <f t="shared" si="9"/>
        <v>22258921.4</v>
      </c>
    </row>
    <row r="36" spans="1:17" ht="15.75">
      <c r="A36" s="275"/>
      <c r="B36" s="192" t="s">
        <v>46</v>
      </c>
      <c r="C36" s="193">
        <f>C11+C14+C17+C20+C23+C26+C30+C33</f>
        <v>0</v>
      </c>
      <c r="D36" s="193">
        <f aca="true" t="shared" si="10" ref="D36:M36">D11+D14+D17+D20+D23+D26+D30+D33</f>
        <v>500600</v>
      </c>
      <c r="E36" s="193">
        <f t="shared" si="10"/>
        <v>52000</v>
      </c>
      <c r="F36" s="193">
        <f t="shared" si="10"/>
        <v>248600</v>
      </c>
      <c r="G36" s="193">
        <f t="shared" si="10"/>
        <v>0</v>
      </c>
      <c r="H36" s="193">
        <f t="shared" si="10"/>
        <v>0</v>
      </c>
      <c r="I36" s="193">
        <f t="shared" si="10"/>
        <v>0</v>
      </c>
      <c r="J36" s="193">
        <f t="shared" si="10"/>
        <v>0</v>
      </c>
      <c r="K36" s="193">
        <f t="shared" si="10"/>
        <v>200000</v>
      </c>
      <c r="L36" s="193">
        <f t="shared" si="10"/>
        <v>42000</v>
      </c>
      <c r="M36" s="194">
        <f t="shared" si="10"/>
        <v>542600</v>
      </c>
      <c r="Q36" s="39"/>
    </row>
    <row r="37" spans="1:13" ht="16.5" thickBot="1">
      <c r="A37" s="275"/>
      <c r="B37" s="195" t="s">
        <v>52</v>
      </c>
      <c r="C37" s="196">
        <f>C27</f>
        <v>0</v>
      </c>
      <c r="D37" s="196">
        <f aca="true" t="shared" si="11" ref="D37:M37">D27</f>
        <v>238000</v>
      </c>
      <c r="E37" s="196">
        <f t="shared" si="11"/>
        <v>238000</v>
      </c>
      <c r="F37" s="196">
        <f t="shared" si="11"/>
        <v>0</v>
      </c>
      <c r="G37" s="196">
        <f t="shared" si="11"/>
        <v>0</v>
      </c>
      <c r="H37" s="196">
        <f t="shared" si="11"/>
        <v>0</v>
      </c>
      <c r="I37" s="196">
        <f t="shared" si="11"/>
        <v>0</v>
      </c>
      <c r="J37" s="196">
        <f t="shared" si="11"/>
        <v>0</v>
      </c>
      <c r="K37" s="196">
        <f t="shared" si="11"/>
        <v>0</v>
      </c>
      <c r="L37" s="196">
        <f t="shared" si="11"/>
        <v>0</v>
      </c>
      <c r="M37" s="498">
        <f t="shared" si="11"/>
        <v>238000</v>
      </c>
    </row>
    <row r="38" spans="3:11" ht="11.25" customHeight="1">
      <c r="C38" s="3"/>
      <c r="D38" s="3"/>
      <c r="E38" s="3"/>
      <c r="F38" s="3"/>
      <c r="G38" s="3"/>
      <c r="H38" s="3"/>
      <c r="I38" s="3"/>
      <c r="J38" s="3"/>
      <c r="K38" s="3"/>
    </row>
    <row r="39" spans="3:12" ht="11.25" customHeight="1">
      <c r="C39" s="3"/>
      <c r="D39" s="3"/>
      <c r="E39" s="3"/>
      <c r="F39" s="3"/>
      <c r="G39" s="3"/>
      <c r="H39" s="3"/>
      <c r="I39" s="3"/>
      <c r="J39" s="3"/>
      <c r="K39" s="3"/>
      <c r="L39" s="39"/>
    </row>
    <row r="40" ht="12.75">
      <c r="L40" s="39"/>
    </row>
    <row r="41" spans="2:12" ht="12.75" customHeight="1">
      <c r="B41" s="95" t="s">
        <v>146</v>
      </c>
      <c r="F41" s="115"/>
      <c r="L41" s="269"/>
    </row>
    <row r="42" spans="2:12" ht="12.75">
      <c r="B42" s="95" t="s">
        <v>147</v>
      </c>
      <c r="F42" s="115"/>
      <c r="L42" s="269"/>
    </row>
    <row r="43" spans="2:12" ht="12.75">
      <c r="B43" s="94" t="s">
        <v>322</v>
      </c>
      <c r="D43" s="39"/>
      <c r="F43" s="115"/>
      <c r="I43" s="510"/>
      <c r="J43" s="510"/>
      <c r="K43" s="510"/>
      <c r="L43" s="269"/>
    </row>
    <row r="44" spans="4:12" ht="13.5" customHeight="1">
      <c r="D44" s="39"/>
      <c r="F44" s="115"/>
      <c r="L44" s="269"/>
    </row>
    <row r="45" spans="3:12" ht="12.75">
      <c r="C45" s="39"/>
      <c r="E45" s="39"/>
      <c r="G45" s="221"/>
      <c r="H45" s="221"/>
      <c r="I45" s="221"/>
      <c r="J45" s="221"/>
      <c r="L45" s="290"/>
    </row>
    <row r="46" ht="12.75">
      <c r="L46" s="269"/>
    </row>
    <row r="47" ht="12.75">
      <c r="L47" s="39"/>
    </row>
    <row r="48" ht="12.75">
      <c r="L48" s="39"/>
    </row>
    <row r="49" ht="12.75">
      <c r="L49" s="39"/>
    </row>
    <row r="50" spans="3:12" ht="12.75">
      <c r="C50" s="39"/>
      <c r="D50" s="39"/>
      <c r="L50" s="39"/>
    </row>
    <row r="51" ht="12.75">
      <c r="L51" s="39"/>
    </row>
    <row r="52" ht="12.75">
      <c r="C52" s="39"/>
    </row>
  </sheetData>
  <sheetProtection/>
  <mergeCells count="6">
    <mergeCell ref="A2:M2"/>
    <mergeCell ref="C5:C7"/>
    <mergeCell ref="L5:L7"/>
    <mergeCell ref="M5:M7"/>
    <mergeCell ref="D6:D7"/>
    <mergeCell ref="I43:K43"/>
  </mergeCell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31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4.125" style="2" customWidth="1"/>
    <col min="2" max="2" width="44.125" style="2" customWidth="1"/>
    <col min="3" max="3" width="12.00390625" style="2" customWidth="1"/>
    <col min="4" max="4" width="10.875" style="2" customWidth="1"/>
    <col min="5" max="5" width="10.125" style="2" customWidth="1"/>
    <col min="6" max="6" width="10.625" style="2" customWidth="1"/>
    <col min="7" max="7" width="9.625" style="2" customWidth="1"/>
    <col min="8" max="8" width="9.75390625" style="2" customWidth="1"/>
    <col min="9" max="9" width="9.25390625" style="2" customWidth="1"/>
    <col min="10" max="10" width="8.75390625" style="2" customWidth="1"/>
    <col min="11" max="11" width="9.375" style="2" customWidth="1"/>
    <col min="12" max="12" width="11.375" style="2" customWidth="1"/>
    <col min="13" max="13" width="11.25390625" style="2" customWidth="1"/>
    <col min="14" max="16384" width="9.125" style="2" customWidth="1"/>
  </cols>
  <sheetData>
    <row r="2" spans="1:13" ht="21" customHeight="1">
      <c r="A2" s="505" t="s">
        <v>175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</row>
    <row r="3" spans="1:13" ht="19.5" customHeight="1" thickBot="1">
      <c r="A3" s="79"/>
      <c r="B3" s="3"/>
      <c r="C3" s="79"/>
      <c r="D3" s="79"/>
      <c r="E3" s="79"/>
      <c r="F3" s="79"/>
      <c r="G3" s="79"/>
      <c r="H3" s="3"/>
      <c r="I3" s="3"/>
      <c r="J3" s="3"/>
      <c r="K3" s="3"/>
      <c r="M3" s="3" t="s">
        <v>22</v>
      </c>
    </row>
    <row r="4" spans="1:13" ht="13.5" customHeight="1" thickBot="1">
      <c r="A4" s="80"/>
      <c r="B4" s="81"/>
      <c r="C4" s="506" t="s">
        <v>149</v>
      </c>
      <c r="D4" s="527" t="s">
        <v>0</v>
      </c>
      <c r="E4" s="528"/>
      <c r="F4" s="528"/>
      <c r="G4" s="528"/>
      <c r="H4" s="528"/>
      <c r="I4" s="528"/>
      <c r="J4" s="528"/>
      <c r="K4" s="529"/>
      <c r="L4" s="506" t="s">
        <v>157</v>
      </c>
      <c r="M4" s="530" t="s">
        <v>114</v>
      </c>
    </row>
    <row r="5" spans="1:13" ht="13.5" customHeight="1" thickBot="1">
      <c r="A5" s="82"/>
      <c r="B5" s="83"/>
      <c r="C5" s="525"/>
      <c r="D5" s="530" t="s">
        <v>158</v>
      </c>
      <c r="E5" s="533" t="s">
        <v>1</v>
      </c>
      <c r="F5" s="534"/>
      <c r="G5" s="534"/>
      <c r="H5" s="534"/>
      <c r="I5" s="534"/>
      <c r="J5" s="534"/>
      <c r="K5" s="535"/>
      <c r="L5" s="525"/>
      <c r="M5" s="531"/>
    </row>
    <row r="6" spans="1:13" ht="33" customHeight="1" thickBot="1">
      <c r="A6" s="8" t="s">
        <v>2</v>
      </c>
      <c r="B6" s="33" t="s">
        <v>3</v>
      </c>
      <c r="C6" s="526"/>
      <c r="D6" s="532"/>
      <c r="E6" s="273" t="s">
        <v>134</v>
      </c>
      <c r="F6" s="61" t="s">
        <v>4</v>
      </c>
      <c r="G6" s="61" t="s">
        <v>69</v>
      </c>
      <c r="H6" s="9" t="s">
        <v>5</v>
      </c>
      <c r="I6" s="10" t="s">
        <v>159</v>
      </c>
      <c r="J6" s="10" t="s">
        <v>6</v>
      </c>
      <c r="K6" s="10" t="s">
        <v>131</v>
      </c>
      <c r="L6" s="526"/>
      <c r="M6" s="532"/>
    </row>
    <row r="7" spans="1:13" ht="11.25" customHeight="1" thickBot="1">
      <c r="A7" s="11">
        <v>1</v>
      </c>
      <c r="B7" s="11">
        <v>2</v>
      </c>
      <c r="C7" s="12">
        <v>3</v>
      </c>
      <c r="D7" s="12">
        <v>4</v>
      </c>
      <c r="E7" s="272">
        <v>5</v>
      </c>
      <c r="F7" s="13">
        <v>6</v>
      </c>
      <c r="G7" s="13">
        <v>7</v>
      </c>
      <c r="H7" s="13">
        <v>8</v>
      </c>
      <c r="I7" s="14">
        <v>9</v>
      </c>
      <c r="J7" s="14">
        <v>10</v>
      </c>
      <c r="K7" s="13">
        <v>11</v>
      </c>
      <c r="L7" s="13">
        <v>12</v>
      </c>
      <c r="M7" s="13">
        <v>13</v>
      </c>
    </row>
    <row r="8" spans="1:13" ht="14.25">
      <c r="A8" s="29" t="s">
        <v>8</v>
      </c>
      <c r="B8" s="22" t="s">
        <v>97</v>
      </c>
      <c r="C8" s="22"/>
      <c r="D8" s="21"/>
      <c r="E8" s="85"/>
      <c r="F8" s="85"/>
      <c r="G8" s="85"/>
      <c r="H8" s="85"/>
      <c r="I8" s="85"/>
      <c r="J8" s="85"/>
      <c r="K8" s="86"/>
      <c r="L8" s="87"/>
      <c r="M8" s="38"/>
    </row>
    <row r="9" spans="1:16" ht="12.75">
      <c r="A9" s="361">
        <v>1</v>
      </c>
      <c r="B9" s="362" t="s">
        <v>31</v>
      </c>
      <c r="C9" s="486" t="s">
        <v>312</v>
      </c>
      <c r="D9" s="486" t="s">
        <v>309</v>
      </c>
      <c r="E9" s="487"/>
      <c r="F9" s="487"/>
      <c r="G9" s="488"/>
      <c r="H9" s="488"/>
      <c r="I9" s="487"/>
      <c r="J9" s="488"/>
      <c r="K9" s="486"/>
      <c r="L9" s="486" t="s">
        <v>310</v>
      </c>
      <c r="M9" s="489" t="s">
        <v>311</v>
      </c>
      <c r="N9" s="367"/>
      <c r="O9" s="368"/>
      <c r="P9" s="368"/>
    </row>
    <row r="10" spans="1:16" ht="12.75">
      <c r="A10" s="369" t="s">
        <v>10</v>
      </c>
      <c r="B10" s="370" t="s">
        <v>178</v>
      </c>
      <c r="C10" s="432">
        <f>1432337.37+123900+51959.54+70720+1125431.33+314532.04+5980.72</f>
        <v>3124861.0000000005</v>
      </c>
      <c r="D10" s="486"/>
      <c r="E10" s="490"/>
      <c r="F10" s="490"/>
      <c r="G10" s="486"/>
      <c r="H10" s="486"/>
      <c r="I10" s="490"/>
      <c r="J10" s="490"/>
      <c r="K10" s="486"/>
      <c r="L10" s="486"/>
      <c r="M10" s="485">
        <f>C10</f>
        <v>3124861.0000000005</v>
      </c>
      <c r="N10" s="367"/>
      <c r="O10" s="368"/>
      <c r="P10" s="368"/>
    </row>
    <row r="11" spans="1:16" ht="12.75">
      <c r="A11" s="462" t="s">
        <v>173</v>
      </c>
      <c r="B11" s="371" t="s">
        <v>174</v>
      </c>
      <c r="C11" s="432" t="s">
        <v>11</v>
      </c>
      <c r="D11" s="363">
        <f>E11</f>
        <v>52000</v>
      </c>
      <c r="E11" s="363">
        <v>52000</v>
      </c>
      <c r="F11" s="363" t="s">
        <v>11</v>
      </c>
      <c r="G11" s="363" t="s">
        <v>11</v>
      </c>
      <c r="H11" s="363" t="s">
        <v>11</v>
      </c>
      <c r="I11" s="363" t="s">
        <v>11</v>
      </c>
      <c r="J11" s="363" t="s">
        <v>11</v>
      </c>
      <c r="K11" s="363" t="s">
        <v>11</v>
      </c>
      <c r="L11" s="363" t="s">
        <v>11</v>
      </c>
      <c r="M11" s="366">
        <f>D11</f>
        <v>52000</v>
      </c>
      <c r="N11" s="367"/>
      <c r="O11" s="368"/>
      <c r="P11" s="368"/>
    </row>
    <row r="12" spans="1:16" ht="12.75">
      <c r="A12" s="462" t="s">
        <v>176</v>
      </c>
      <c r="B12" s="372" t="s">
        <v>275</v>
      </c>
      <c r="C12" s="491" t="s">
        <v>11</v>
      </c>
      <c r="D12" s="363">
        <f>E12</f>
        <v>20000</v>
      </c>
      <c r="E12" s="363">
        <v>20000</v>
      </c>
      <c r="F12" s="363" t="s">
        <v>11</v>
      </c>
      <c r="G12" s="363" t="s">
        <v>11</v>
      </c>
      <c r="H12" s="363" t="s">
        <v>11</v>
      </c>
      <c r="I12" s="363" t="s">
        <v>11</v>
      </c>
      <c r="J12" s="363" t="s">
        <v>11</v>
      </c>
      <c r="K12" s="363" t="s">
        <v>11</v>
      </c>
      <c r="L12" s="363" t="s">
        <v>11</v>
      </c>
      <c r="M12" s="366">
        <f>D12</f>
        <v>20000</v>
      </c>
      <c r="N12" s="367"/>
      <c r="O12" s="368"/>
      <c r="P12" s="368"/>
    </row>
    <row r="13" spans="1:16" ht="12.75">
      <c r="A13" s="462" t="s">
        <v>177</v>
      </c>
      <c r="B13" s="372" t="s">
        <v>274</v>
      </c>
      <c r="C13" s="491" t="s">
        <v>11</v>
      </c>
      <c r="D13" s="363">
        <f>E13</f>
        <v>51000</v>
      </c>
      <c r="E13" s="363">
        <v>51000</v>
      </c>
      <c r="F13" s="363" t="s">
        <v>11</v>
      </c>
      <c r="G13" s="363" t="s">
        <v>11</v>
      </c>
      <c r="H13" s="363" t="s">
        <v>11</v>
      </c>
      <c r="I13" s="363" t="s">
        <v>11</v>
      </c>
      <c r="J13" s="363" t="s">
        <v>11</v>
      </c>
      <c r="K13" s="363" t="s">
        <v>11</v>
      </c>
      <c r="L13" s="363" t="s">
        <v>11</v>
      </c>
      <c r="M13" s="366">
        <f>D13</f>
        <v>51000</v>
      </c>
      <c r="N13" s="367"/>
      <c r="O13" s="368"/>
      <c r="P13" s="368"/>
    </row>
    <row r="14" spans="1:16" ht="12.75">
      <c r="A14" s="369" t="s">
        <v>12</v>
      </c>
      <c r="B14" s="370" t="s">
        <v>179</v>
      </c>
      <c r="C14" s="432"/>
      <c r="D14" s="363"/>
      <c r="E14" s="363"/>
      <c r="F14" s="363"/>
      <c r="G14" s="363"/>
      <c r="H14" s="363"/>
      <c r="I14" s="374"/>
      <c r="J14" s="374"/>
      <c r="K14" s="374"/>
      <c r="L14" s="363"/>
      <c r="M14" s="366"/>
      <c r="N14" s="367"/>
      <c r="O14" s="368"/>
      <c r="P14" s="368"/>
    </row>
    <row r="15" spans="1:16" ht="12.75">
      <c r="A15" s="462" t="s">
        <v>117</v>
      </c>
      <c r="B15" s="370" t="s">
        <v>180</v>
      </c>
      <c r="C15" s="432"/>
      <c r="D15" s="363"/>
      <c r="E15" s="363"/>
      <c r="F15" s="363"/>
      <c r="G15" s="363"/>
      <c r="H15" s="363"/>
      <c r="I15" s="374"/>
      <c r="J15" s="374"/>
      <c r="K15" s="374"/>
      <c r="L15" s="363"/>
      <c r="M15" s="366"/>
      <c r="N15" s="367"/>
      <c r="O15" s="368"/>
      <c r="P15" s="368"/>
    </row>
    <row r="16" spans="1:16" ht="12.75">
      <c r="A16" s="462"/>
      <c r="B16" s="370" t="s">
        <v>181</v>
      </c>
      <c r="C16" s="432" t="s">
        <v>11</v>
      </c>
      <c r="D16" s="363">
        <f>E16</f>
        <v>88000</v>
      </c>
      <c r="E16" s="363">
        <v>88000</v>
      </c>
      <c r="F16" s="363" t="s">
        <v>11</v>
      </c>
      <c r="G16" s="363" t="s">
        <v>11</v>
      </c>
      <c r="H16" s="363" t="s">
        <v>11</v>
      </c>
      <c r="I16" s="374" t="s">
        <v>11</v>
      </c>
      <c r="J16" s="374" t="s">
        <v>11</v>
      </c>
      <c r="K16" s="374" t="s">
        <v>11</v>
      </c>
      <c r="L16" s="363" t="s">
        <v>11</v>
      </c>
      <c r="M16" s="366">
        <f>D16</f>
        <v>88000</v>
      </c>
      <c r="N16" s="367"/>
      <c r="O16" s="368"/>
      <c r="P16" s="368"/>
    </row>
    <row r="17" spans="1:16" ht="12.75">
      <c r="A17" s="462" t="s">
        <v>118</v>
      </c>
      <c r="B17" s="375" t="s">
        <v>182</v>
      </c>
      <c r="C17" s="432"/>
      <c r="D17" s="363"/>
      <c r="E17" s="363"/>
      <c r="F17" s="363"/>
      <c r="G17" s="363"/>
      <c r="H17" s="363"/>
      <c r="I17" s="374"/>
      <c r="J17" s="374"/>
      <c r="K17" s="374"/>
      <c r="L17" s="363"/>
      <c r="M17" s="366"/>
      <c r="N17" s="367"/>
      <c r="O17" s="368"/>
      <c r="P17" s="368"/>
    </row>
    <row r="18" spans="1:16" ht="12.75">
      <c r="A18" s="369"/>
      <c r="B18" s="375" t="s">
        <v>183</v>
      </c>
      <c r="C18" s="432" t="s">
        <v>11</v>
      </c>
      <c r="D18" s="363">
        <v>29000</v>
      </c>
      <c r="E18" s="363">
        <v>29000</v>
      </c>
      <c r="F18" s="363" t="s">
        <v>11</v>
      </c>
      <c r="G18" s="363" t="s">
        <v>11</v>
      </c>
      <c r="H18" s="363" t="s">
        <v>11</v>
      </c>
      <c r="I18" s="374" t="s">
        <v>11</v>
      </c>
      <c r="J18" s="374" t="s">
        <v>11</v>
      </c>
      <c r="K18" s="374" t="s">
        <v>11</v>
      </c>
      <c r="L18" s="363" t="s">
        <v>11</v>
      </c>
      <c r="M18" s="366">
        <f>D18</f>
        <v>29000</v>
      </c>
      <c r="N18" s="367"/>
      <c r="O18" s="368"/>
      <c r="P18" s="368"/>
    </row>
    <row r="19" spans="1:16" ht="12.75">
      <c r="A19" s="369" t="s">
        <v>13</v>
      </c>
      <c r="B19" s="372" t="s">
        <v>185</v>
      </c>
      <c r="C19" s="491" t="s">
        <v>11</v>
      </c>
      <c r="D19" s="373">
        <v>2000</v>
      </c>
      <c r="E19" s="373">
        <v>2000</v>
      </c>
      <c r="F19" s="363" t="s">
        <v>11</v>
      </c>
      <c r="G19" s="363" t="s">
        <v>11</v>
      </c>
      <c r="H19" s="363" t="s">
        <v>11</v>
      </c>
      <c r="I19" s="374" t="s">
        <v>11</v>
      </c>
      <c r="J19" s="374" t="s">
        <v>11</v>
      </c>
      <c r="K19" s="374" t="s">
        <v>11</v>
      </c>
      <c r="L19" s="363">
        <v>8000</v>
      </c>
      <c r="M19" s="366">
        <f>D19+L19</f>
        <v>10000</v>
      </c>
      <c r="N19" s="376"/>
      <c r="O19" s="377"/>
      <c r="P19" s="377"/>
    </row>
    <row r="20" spans="1:16" ht="12.75">
      <c r="A20" s="382" t="s">
        <v>104</v>
      </c>
      <c r="B20" s="378" t="s">
        <v>186</v>
      </c>
      <c r="C20" s="492">
        <v>106193</v>
      </c>
      <c r="D20" s="379">
        <f>F20</f>
        <v>100000</v>
      </c>
      <c r="E20" s="379" t="s">
        <v>11</v>
      </c>
      <c r="F20" s="379">
        <v>100000</v>
      </c>
      <c r="G20" s="379" t="s">
        <v>11</v>
      </c>
      <c r="H20" s="379" t="s">
        <v>11</v>
      </c>
      <c r="I20" s="379" t="s">
        <v>11</v>
      </c>
      <c r="J20" s="379" t="s">
        <v>11</v>
      </c>
      <c r="K20" s="379" t="s">
        <v>11</v>
      </c>
      <c r="L20" s="379" t="s">
        <v>11</v>
      </c>
      <c r="M20" s="380">
        <f>C20+F20</f>
        <v>206193</v>
      </c>
      <c r="N20" s="376"/>
      <c r="O20" s="377"/>
      <c r="P20" s="377"/>
    </row>
    <row r="21" spans="1:16" ht="12.75">
      <c r="A21" s="361">
        <v>2</v>
      </c>
      <c r="B21" s="362" t="s">
        <v>120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6"/>
      <c r="N21" s="367"/>
      <c r="O21" s="368"/>
      <c r="P21" s="368"/>
    </row>
    <row r="22" spans="1:16" ht="12.75">
      <c r="A22" s="381"/>
      <c r="B22" s="371" t="s">
        <v>187</v>
      </c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6"/>
      <c r="N22" s="367"/>
      <c r="O22" s="368"/>
      <c r="P22" s="368"/>
    </row>
    <row r="23" spans="1:16" ht="12.75">
      <c r="A23" s="381"/>
      <c r="B23" s="371" t="s">
        <v>188</v>
      </c>
      <c r="C23" s="363" t="s">
        <v>11</v>
      </c>
      <c r="D23" s="363">
        <f>E23</f>
        <v>10000</v>
      </c>
      <c r="E23" s="363">
        <v>10000</v>
      </c>
      <c r="F23" s="363" t="s">
        <v>11</v>
      </c>
      <c r="G23" s="363" t="s">
        <v>11</v>
      </c>
      <c r="H23" s="363" t="s">
        <v>11</v>
      </c>
      <c r="I23" s="363" t="s">
        <v>11</v>
      </c>
      <c r="J23" s="363" t="s">
        <v>11</v>
      </c>
      <c r="K23" s="363" t="s">
        <v>11</v>
      </c>
      <c r="L23" s="363">
        <v>10000</v>
      </c>
      <c r="M23" s="366">
        <f>D23+L23</f>
        <v>20000</v>
      </c>
      <c r="N23" s="367"/>
      <c r="O23" s="368"/>
      <c r="P23" s="368"/>
    </row>
    <row r="24" spans="1:16" ht="12.75">
      <c r="A24" s="382"/>
      <c r="B24" s="378" t="s">
        <v>189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80"/>
      <c r="N24" s="367"/>
      <c r="O24" s="368"/>
      <c r="P24" s="368"/>
    </row>
    <row r="25" spans="1:16" ht="12.75">
      <c r="A25" s="429">
        <v>3</v>
      </c>
      <c r="B25" s="362" t="s">
        <v>190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6"/>
      <c r="N25" s="367"/>
      <c r="O25" s="368"/>
      <c r="P25" s="368"/>
    </row>
    <row r="26" spans="1:16" ht="12.75">
      <c r="A26" s="381" t="s">
        <v>10</v>
      </c>
      <c r="B26" s="371" t="s">
        <v>191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6"/>
      <c r="N26" s="367"/>
      <c r="O26" s="368"/>
      <c r="P26" s="368"/>
    </row>
    <row r="27" spans="1:16" ht="12.75">
      <c r="A27" s="381"/>
      <c r="B27" s="371" t="s">
        <v>192</v>
      </c>
      <c r="C27" s="363" t="s">
        <v>11</v>
      </c>
      <c r="D27" s="363">
        <f>E27</f>
        <v>45400</v>
      </c>
      <c r="E27" s="363">
        <v>45400</v>
      </c>
      <c r="F27" s="363" t="s">
        <v>11</v>
      </c>
      <c r="G27" s="363" t="s">
        <v>11</v>
      </c>
      <c r="H27" s="363" t="s">
        <v>11</v>
      </c>
      <c r="I27" s="363" t="s">
        <v>11</v>
      </c>
      <c r="J27" s="363" t="s">
        <v>11</v>
      </c>
      <c r="K27" s="363" t="s">
        <v>11</v>
      </c>
      <c r="L27" s="363">
        <v>16600</v>
      </c>
      <c r="M27" s="366">
        <f>D27+L27</f>
        <v>62000</v>
      </c>
      <c r="N27" s="367"/>
      <c r="O27" s="368"/>
      <c r="P27" s="368"/>
    </row>
    <row r="28" spans="1:16" ht="12.75">
      <c r="A28" s="444"/>
      <c r="B28" s="370" t="s">
        <v>193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6"/>
      <c r="N28" s="367"/>
      <c r="O28" s="368"/>
      <c r="P28" s="368"/>
    </row>
    <row r="29" spans="1:16" ht="12.75">
      <c r="A29" s="444"/>
      <c r="B29" s="370" t="s">
        <v>194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6"/>
      <c r="N29" s="367"/>
      <c r="O29" s="368"/>
      <c r="P29" s="368"/>
    </row>
    <row r="30" spans="1:16" ht="12.75">
      <c r="A30" s="369" t="s">
        <v>12</v>
      </c>
      <c r="B30" s="370" t="s">
        <v>195</v>
      </c>
      <c r="C30" s="363" t="s">
        <v>11</v>
      </c>
      <c r="D30" s="363">
        <f>E30</f>
        <v>5000</v>
      </c>
      <c r="E30" s="363">
        <v>5000</v>
      </c>
      <c r="F30" s="363" t="s">
        <v>11</v>
      </c>
      <c r="G30" s="363" t="s">
        <v>11</v>
      </c>
      <c r="H30" s="363" t="s">
        <v>11</v>
      </c>
      <c r="I30" s="363" t="s">
        <v>11</v>
      </c>
      <c r="J30" s="363" t="s">
        <v>11</v>
      </c>
      <c r="K30" s="363" t="s">
        <v>11</v>
      </c>
      <c r="L30" s="363">
        <v>27000</v>
      </c>
      <c r="M30" s="366">
        <f>D30+L30</f>
        <v>32000</v>
      </c>
      <c r="N30" s="367"/>
      <c r="O30" s="367"/>
      <c r="P30" s="368"/>
    </row>
    <row r="31" spans="1:16" ht="12.75">
      <c r="A31" s="383"/>
      <c r="B31" s="378" t="s">
        <v>200</v>
      </c>
      <c r="C31" s="379"/>
      <c r="D31" s="379"/>
      <c r="E31" s="384"/>
      <c r="F31" s="379"/>
      <c r="G31" s="379"/>
      <c r="H31" s="379"/>
      <c r="I31" s="379"/>
      <c r="J31" s="379"/>
      <c r="K31" s="379"/>
      <c r="L31" s="379"/>
      <c r="M31" s="380"/>
      <c r="N31" s="367"/>
      <c r="O31" s="367"/>
      <c r="P31" s="368"/>
    </row>
    <row r="32" spans="1:16" ht="12.75">
      <c r="A32" s="361">
        <v>4</v>
      </c>
      <c r="B32" s="362" t="s">
        <v>109</v>
      </c>
      <c r="C32" s="363"/>
      <c r="D32" s="363"/>
      <c r="E32" s="385"/>
      <c r="F32" s="363"/>
      <c r="G32" s="363"/>
      <c r="H32" s="363"/>
      <c r="I32" s="374"/>
      <c r="J32" s="374"/>
      <c r="K32" s="363"/>
      <c r="L32" s="363"/>
      <c r="M32" s="366"/>
      <c r="N32" s="367"/>
      <c r="O32" s="368"/>
      <c r="P32" s="368"/>
    </row>
    <row r="33" spans="1:16" ht="12.75">
      <c r="A33" s="369" t="s">
        <v>10</v>
      </c>
      <c r="B33" s="370" t="s">
        <v>196</v>
      </c>
      <c r="C33" s="363" t="s">
        <v>11</v>
      </c>
      <c r="D33" s="363">
        <f>E33</f>
        <v>3500</v>
      </c>
      <c r="E33" s="385">
        <v>3500</v>
      </c>
      <c r="F33" s="363" t="s">
        <v>11</v>
      </c>
      <c r="G33" s="363" t="s">
        <v>11</v>
      </c>
      <c r="H33" s="363" t="s">
        <v>11</v>
      </c>
      <c r="I33" s="363" t="s">
        <v>11</v>
      </c>
      <c r="J33" s="363" t="s">
        <v>11</v>
      </c>
      <c r="K33" s="363" t="s">
        <v>11</v>
      </c>
      <c r="L33" s="363" t="s">
        <v>11</v>
      </c>
      <c r="M33" s="366">
        <f>D33</f>
        <v>3500</v>
      </c>
      <c r="N33" s="367"/>
      <c r="O33" s="368"/>
      <c r="P33" s="368"/>
    </row>
    <row r="34" spans="1:16" ht="12.75">
      <c r="A34" s="430" t="s">
        <v>12</v>
      </c>
      <c r="B34" s="386" t="s">
        <v>197</v>
      </c>
      <c r="C34" s="379">
        <f>60570+88000</f>
        <v>148570</v>
      </c>
      <c r="D34" s="379">
        <f>E34</f>
        <v>14142</v>
      </c>
      <c r="E34" s="384">
        <v>14142</v>
      </c>
      <c r="F34" s="379" t="s">
        <v>11</v>
      </c>
      <c r="G34" s="379" t="s">
        <v>11</v>
      </c>
      <c r="H34" s="379" t="s">
        <v>11</v>
      </c>
      <c r="I34" s="379" t="s">
        <v>11</v>
      </c>
      <c r="J34" s="379" t="s">
        <v>11</v>
      </c>
      <c r="K34" s="379" t="s">
        <v>11</v>
      </c>
      <c r="L34" s="379" t="s">
        <v>11</v>
      </c>
      <c r="M34" s="380">
        <f>C34+D34</f>
        <v>162712</v>
      </c>
      <c r="N34" s="367"/>
      <c r="O34" s="368"/>
      <c r="P34" s="368"/>
    </row>
    <row r="35" spans="1:16" ht="12.75">
      <c r="A35" s="361">
        <v>5</v>
      </c>
      <c r="B35" s="362" t="s">
        <v>198</v>
      </c>
      <c r="C35" s="363"/>
      <c r="D35" s="363"/>
      <c r="E35" s="385"/>
      <c r="F35" s="363"/>
      <c r="G35" s="363"/>
      <c r="H35" s="363"/>
      <c r="I35" s="374"/>
      <c r="J35" s="374"/>
      <c r="K35" s="363"/>
      <c r="L35" s="363"/>
      <c r="M35" s="366"/>
      <c r="N35" s="367"/>
      <c r="O35" s="368"/>
      <c r="P35" s="368"/>
    </row>
    <row r="36" spans="1:16" ht="12.75">
      <c r="A36" s="369" t="s">
        <v>10</v>
      </c>
      <c r="B36" s="370" t="s">
        <v>199</v>
      </c>
      <c r="C36" s="363" t="s">
        <v>11</v>
      </c>
      <c r="D36" s="363">
        <f>E36</f>
        <v>2000</v>
      </c>
      <c r="E36" s="385">
        <v>2000</v>
      </c>
      <c r="F36" s="363" t="s">
        <v>11</v>
      </c>
      <c r="G36" s="363" t="s">
        <v>11</v>
      </c>
      <c r="H36" s="363" t="s">
        <v>11</v>
      </c>
      <c r="I36" s="363" t="s">
        <v>11</v>
      </c>
      <c r="J36" s="363" t="s">
        <v>11</v>
      </c>
      <c r="K36" s="363" t="s">
        <v>11</v>
      </c>
      <c r="L36" s="363">
        <v>8000</v>
      </c>
      <c r="M36" s="366">
        <f>D36+L36</f>
        <v>10000</v>
      </c>
      <c r="N36" s="367"/>
      <c r="O36" s="368"/>
      <c r="P36" s="368"/>
    </row>
    <row r="37" spans="1:16" ht="12.75">
      <c r="A37" s="430" t="s">
        <v>12</v>
      </c>
      <c r="B37" s="386" t="s">
        <v>201</v>
      </c>
      <c r="C37" s="379" t="s">
        <v>11</v>
      </c>
      <c r="D37" s="379">
        <f>E37</f>
        <v>6000</v>
      </c>
      <c r="E37" s="384">
        <v>6000</v>
      </c>
      <c r="F37" s="379" t="s">
        <v>11</v>
      </c>
      <c r="G37" s="379" t="s">
        <v>11</v>
      </c>
      <c r="H37" s="379" t="s">
        <v>11</v>
      </c>
      <c r="I37" s="379" t="s">
        <v>11</v>
      </c>
      <c r="J37" s="379" t="s">
        <v>11</v>
      </c>
      <c r="K37" s="379" t="s">
        <v>11</v>
      </c>
      <c r="L37" s="379">
        <v>46000</v>
      </c>
      <c r="M37" s="380">
        <f>D37+L37</f>
        <v>52000</v>
      </c>
      <c r="N37" s="367"/>
      <c r="O37" s="368"/>
      <c r="P37" s="368"/>
    </row>
    <row r="38" spans="1:16" ht="12.75">
      <c r="A38" s="361">
        <v>6</v>
      </c>
      <c r="B38" s="362" t="s">
        <v>119</v>
      </c>
      <c r="C38" s="363"/>
      <c r="D38" s="363"/>
      <c r="E38" s="385"/>
      <c r="F38" s="363"/>
      <c r="G38" s="363"/>
      <c r="H38" s="363"/>
      <c r="I38" s="374"/>
      <c r="J38" s="374"/>
      <c r="K38" s="363"/>
      <c r="L38" s="363"/>
      <c r="M38" s="366"/>
      <c r="N38" s="367"/>
      <c r="O38" s="368"/>
      <c r="P38" s="368"/>
    </row>
    <row r="39" spans="1:16" ht="12.75">
      <c r="A39" s="382"/>
      <c r="B39" s="386" t="s">
        <v>202</v>
      </c>
      <c r="C39" s="379" t="s">
        <v>11</v>
      </c>
      <c r="D39" s="379">
        <f>E39</f>
        <v>12000</v>
      </c>
      <c r="E39" s="384">
        <v>12000</v>
      </c>
      <c r="F39" s="379" t="s">
        <v>11</v>
      </c>
      <c r="G39" s="379" t="s">
        <v>11</v>
      </c>
      <c r="H39" s="379" t="s">
        <v>11</v>
      </c>
      <c r="I39" s="379" t="s">
        <v>11</v>
      </c>
      <c r="J39" s="379" t="s">
        <v>11</v>
      </c>
      <c r="K39" s="379" t="s">
        <v>11</v>
      </c>
      <c r="L39" s="379" t="s">
        <v>11</v>
      </c>
      <c r="M39" s="380">
        <f>D39</f>
        <v>12000</v>
      </c>
      <c r="N39" s="367"/>
      <c r="O39" s="368"/>
      <c r="P39" s="368"/>
    </row>
    <row r="40" spans="1:16" ht="12.75">
      <c r="A40" s="388">
        <v>7</v>
      </c>
      <c r="B40" s="431" t="s">
        <v>203</v>
      </c>
      <c r="C40" s="364"/>
      <c r="D40" s="364"/>
      <c r="E40" s="389"/>
      <c r="F40" s="364"/>
      <c r="G40" s="364"/>
      <c r="H40" s="364"/>
      <c r="I40" s="364"/>
      <c r="J40" s="364"/>
      <c r="K40" s="364"/>
      <c r="L40" s="364"/>
      <c r="M40" s="366"/>
      <c r="N40" s="367"/>
      <c r="O40" s="368"/>
      <c r="P40" s="368"/>
    </row>
    <row r="41" spans="1:16" ht="12.75">
      <c r="A41" s="381"/>
      <c r="B41" s="371" t="s">
        <v>276</v>
      </c>
      <c r="C41" s="363" t="s">
        <v>11</v>
      </c>
      <c r="D41" s="363">
        <f>E41</f>
        <v>6000</v>
      </c>
      <c r="E41" s="432">
        <v>6000</v>
      </c>
      <c r="F41" s="363" t="s">
        <v>11</v>
      </c>
      <c r="G41" s="363" t="s">
        <v>11</v>
      </c>
      <c r="H41" s="363" t="s">
        <v>11</v>
      </c>
      <c r="I41" s="363" t="s">
        <v>11</v>
      </c>
      <c r="J41" s="363" t="s">
        <v>11</v>
      </c>
      <c r="K41" s="363" t="s">
        <v>11</v>
      </c>
      <c r="L41" s="363">
        <v>6000</v>
      </c>
      <c r="M41" s="366">
        <f>D41+L41</f>
        <v>12000</v>
      </c>
      <c r="N41" s="367"/>
      <c r="O41" s="368"/>
      <c r="P41" s="368"/>
    </row>
    <row r="42" spans="1:16" ht="13.5" thickBot="1">
      <c r="A42" s="390"/>
      <c r="B42" s="391" t="s">
        <v>204</v>
      </c>
      <c r="C42" s="392"/>
      <c r="D42" s="392"/>
      <c r="E42" s="393"/>
      <c r="F42" s="392"/>
      <c r="G42" s="392"/>
      <c r="H42" s="392"/>
      <c r="I42" s="392"/>
      <c r="J42" s="392"/>
      <c r="K42" s="392"/>
      <c r="L42" s="392"/>
      <c r="M42" s="394"/>
      <c r="N42" s="367"/>
      <c r="O42" s="368"/>
      <c r="P42" s="368"/>
    </row>
    <row r="43" spans="1:16" ht="16.5" customHeight="1" thickBot="1">
      <c r="A43" s="395"/>
      <c r="B43" s="396" t="s">
        <v>25</v>
      </c>
      <c r="C43" s="397">
        <f>SUM(C10:C42)</f>
        <v>3379624.0000000005</v>
      </c>
      <c r="D43" s="397">
        <f aca="true" t="shared" si="0" ref="D43:M43">SUM(D10:D42)</f>
        <v>446042</v>
      </c>
      <c r="E43" s="397">
        <f t="shared" si="0"/>
        <v>346042</v>
      </c>
      <c r="F43" s="397">
        <f t="shared" si="0"/>
        <v>100000</v>
      </c>
      <c r="G43" s="397">
        <f t="shared" si="0"/>
        <v>0</v>
      </c>
      <c r="H43" s="397">
        <f t="shared" si="0"/>
        <v>0</v>
      </c>
      <c r="I43" s="397">
        <f t="shared" si="0"/>
        <v>0</v>
      </c>
      <c r="J43" s="397">
        <f t="shared" si="0"/>
        <v>0</v>
      </c>
      <c r="K43" s="397">
        <f t="shared" si="0"/>
        <v>0</v>
      </c>
      <c r="L43" s="397">
        <f t="shared" si="0"/>
        <v>121600</v>
      </c>
      <c r="M43" s="416">
        <f t="shared" si="0"/>
        <v>3947266.0000000005</v>
      </c>
      <c r="N43" s="367"/>
      <c r="O43" s="368"/>
      <c r="P43" s="368"/>
    </row>
    <row r="44" spans="1:16" ht="12.75" customHeight="1">
      <c r="A44" s="398"/>
      <c r="B44" s="3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67"/>
      <c r="O44" s="368"/>
      <c r="P44" s="368"/>
    </row>
    <row r="45" spans="1:16" ht="12.75" customHeight="1">
      <c r="A45" s="367"/>
      <c r="B45" s="399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67"/>
      <c r="O45" s="368"/>
      <c r="P45" s="368"/>
    </row>
    <row r="46" spans="1:16" ht="17.25" customHeight="1">
      <c r="A46" s="367"/>
      <c r="B46" s="400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67"/>
      <c r="O46" s="368"/>
      <c r="P46" s="368"/>
    </row>
    <row r="47" spans="1:16" ht="17.25" customHeight="1">
      <c r="A47" s="367"/>
      <c r="B47" s="400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67"/>
      <c r="O47" s="368"/>
      <c r="P47" s="368"/>
    </row>
    <row r="48" spans="1:16" ht="17.25" customHeight="1">
      <c r="A48" s="367"/>
      <c r="B48" s="400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67"/>
      <c r="O48" s="368"/>
      <c r="P48" s="368"/>
    </row>
    <row r="49" spans="1:16" ht="17.25" customHeight="1">
      <c r="A49" s="367"/>
      <c r="B49" s="400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67"/>
      <c r="O49" s="368"/>
      <c r="P49" s="368"/>
    </row>
    <row r="50" spans="1:16" ht="15.75" customHeight="1">
      <c r="A50" s="367"/>
      <c r="B50" s="367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67"/>
      <c r="O50" s="368"/>
      <c r="P50" s="368"/>
    </row>
    <row r="51" spans="1:16" ht="12.75" customHeight="1">
      <c r="A51" s="367"/>
      <c r="B51" s="367"/>
      <c r="C51" s="376"/>
      <c r="D51" s="376"/>
      <c r="E51" s="376"/>
      <c r="F51" s="376"/>
      <c r="G51" s="376"/>
      <c r="H51" s="376"/>
      <c r="I51" s="376"/>
      <c r="J51" s="55"/>
      <c r="K51" s="55"/>
      <c r="L51" s="55"/>
      <c r="M51" s="55"/>
      <c r="N51" s="367"/>
      <c r="O51" s="368"/>
      <c r="P51" s="368"/>
    </row>
    <row r="52" spans="1:16" ht="12.75" customHeight="1" thickBot="1">
      <c r="A52" s="401"/>
      <c r="B52" s="376"/>
      <c r="C52" s="401"/>
      <c r="D52" s="401"/>
      <c r="E52" s="401"/>
      <c r="F52" s="401"/>
      <c r="G52" s="401"/>
      <c r="H52" s="376"/>
      <c r="I52" s="376"/>
      <c r="J52" s="376"/>
      <c r="K52" s="376"/>
      <c r="L52" s="376"/>
      <c r="M52" s="376" t="s">
        <v>22</v>
      </c>
      <c r="N52" s="367"/>
      <c r="O52" s="368"/>
      <c r="P52" s="368"/>
    </row>
    <row r="53" spans="1:16" ht="12.75" customHeight="1" thickBot="1">
      <c r="A53" s="434"/>
      <c r="B53" s="435"/>
      <c r="C53" s="514" t="s">
        <v>149</v>
      </c>
      <c r="D53" s="511" t="s">
        <v>0</v>
      </c>
      <c r="E53" s="512"/>
      <c r="F53" s="512"/>
      <c r="G53" s="512"/>
      <c r="H53" s="512"/>
      <c r="I53" s="512"/>
      <c r="J53" s="512"/>
      <c r="K53" s="513"/>
      <c r="L53" s="514" t="s">
        <v>157</v>
      </c>
      <c r="M53" s="517" t="s">
        <v>114</v>
      </c>
      <c r="N53" s="367"/>
      <c r="O53" s="368"/>
      <c r="P53" s="368"/>
    </row>
    <row r="54" spans="1:16" ht="12.75" customHeight="1" thickBot="1">
      <c r="A54" s="436"/>
      <c r="B54" s="437"/>
      <c r="C54" s="515"/>
      <c r="D54" s="517" t="s">
        <v>158</v>
      </c>
      <c r="E54" s="520" t="s">
        <v>1</v>
      </c>
      <c r="F54" s="521"/>
      <c r="G54" s="521"/>
      <c r="H54" s="521"/>
      <c r="I54" s="521"/>
      <c r="J54" s="521"/>
      <c r="K54" s="522"/>
      <c r="L54" s="515"/>
      <c r="M54" s="518"/>
      <c r="N54" s="367"/>
      <c r="O54" s="368"/>
      <c r="P54" s="368"/>
    </row>
    <row r="55" spans="1:16" ht="34.5" customHeight="1" thickBot="1">
      <c r="A55" s="439" t="s">
        <v>2</v>
      </c>
      <c r="B55" s="438" t="s">
        <v>3</v>
      </c>
      <c r="C55" s="516"/>
      <c r="D55" s="519"/>
      <c r="E55" s="440" t="s">
        <v>134</v>
      </c>
      <c r="F55" s="441" t="s">
        <v>4</v>
      </c>
      <c r="G55" s="441" t="s">
        <v>69</v>
      </c>
      <c r="H55" s="442" t="s">
        <v>5</v>
      </c>
      <c r="I55" s="443" t="s">
        <v>184</v>
      </c>
      <c r="J55" s="443" t="s">
        <v>6</v>
      </c>
      <c r="K55" s="443" t="s">
        <v>131</v>
      </c>
      <c r="L55" s="516"/>
      <c r="M55" s="519"/>
      <c r="N55" s="367"/>
      <c r="O55" s="368"/>
      <c r="P55" s="368"/>
    </row>
    <row r="56" spans="1:16" ht="11.25" customHeight="1" thickBot="1">
      <c r="A56" s="402">
        <v>1</v>
      </c>
      <c r="B56" s="402">
        <v>2</v>
      </c>
      <c r="C56" s="403">
        <v>3</v>
      </c>
      <c r="D56" s="403">
        <v>4</v>
      </c>
      <c r="E56" s="404">
        <v>5</v>
      </c>
      <c r="F56" s="405">
        <v>6</v>
      </c>
      <c r="G56" s="405">
        <v>7</v>
      </c>
      <c r="H56" s="405">
        <v>8</v>
      </c>
      <c r="I56" s="406">
        <v>9</v>
      </c>
      <c r="J56" s="406">
        <v>10</v>
      </c>
      <c r="K56" s="405">
        <v>11</v>
      </c>
      <c r="L56" s="405">
        <v>12</v>
      </c>
      <c r="M56" s="405">
        <v>13</v>
      </c>
      <c r="N56" s="367"/>
      <c r="O56" s="368"/>
      <c r="P56" s="368"/>
    </row>
    <row r="57" spans="1:16" ht="12.75" customHeight="1" thickBot="1">
      <c r="A57" s="367"/>
      <c r="B57" s="367"/>
      <c r="C57" s="376"/>
      <c r="D57" s="376"/>
      <c r="E57" s="376"/>
      <c r="F57" s="376"/>
      <c r="G57" s="376"/>
      <c r="H57" s="376"/>
      <c r="I57" s="376"/>
      <c r="J57" s="55"/>
      <c r="K57" s="55"/>
      <c r="L57" s="55"/>
      <c r="M57" s="55"/>
      <c r="N57" s="367"/>
      <c r="O57" s="368"/>
      <c r="P57" s="368"/>
    </row>
    <row r="58" spans="1:16" ht="12.75" customHeight="1">
      <c r="A58" s="407" t="s">
        <v>15</v>
      </c>
      <c r="B58" s="408" t="s">
        <v>98</v>
      </c>
      <c r="C58" s="426"/>
      <c r="D58" s="427"/>
      <c r="E58" s="427"/>
      <c r="F58" s="427"/>
      <c r="G58" s="427"/>
      <c r="H58" s="427"/>
      <c r="I58" s="427"/>
      <c r="J58" s="427"/>
      <c r="K58" s="427"/>
      <c r="L58" s="426"/>
      <c r="M58" s="428"/>
      <c r="N58" s="367"/>
      <c r="O58" s="368"/>
      <c r="P58" s="368"/>
    </row>
    <row r="59" spans="1:16" ht="15" customHeight="1" thickBot="1">
      <c r="A59" s="523" t="s">
        <v>33</v>
      </c>
      <c r="B59" s="524"/>
      <c r="C59" s="409" t="s">
        <v>11</v>
      </c>
      <c r="D59" s="409" t="s">
        <v>11</v>
      </c>
      <c r="E59" s="410" t="s">
        <v>11</v>
      </c>
      <c r="F59" s="409" t="s">
        <v>11</v>
      </c>
      <c r="G59" s="409" t="s">
        <v>11</v>
      </c>
      <c r="H59" s="409" t="s">
        <v>11</v>
      </c>
      <c r="I59" s="409" t="s">
        <v>11</v>
      </c>
      <c r="J59" s="409" t="s">
        <v>11</v>
      </c>
      <c r="K59" s="410" t="s">
        <v>11</v>
      </c>
      <c r="L59" s="409" t="s">
        <v>11</v>
      </c>
      <c r="M59" s="411" t="str">
        <f>D59</f>
        <v>-</v>
      </c>
      <c r="N59" s="367"/>
      <c r="O59" s="368"/>
      <c r="P59" s="368"/>
    </row>
    <row r="60" spans="1:16" ht="18" customHeight="1" thickBot="1">
      <c r="A60" s="412"/>
      <c r="B60" s="413" t="s">
        <v>17</v>
      </c>
      <c r="C60" s="414">
        <f>SUM(C59:C59)</f>
        <v>0</v>
      </c>
      <c r="D60" s="414">
        <f>SUM(D59:D59)</f>
        <v>0</v>
      </c>
      <c r="E60" s="415">
        <f>SUM(E59:E59)</f>
        <v>0</v>
      </c>
      <c r="F60" s="414">
        <f aca="true" t="shared" si="1" ref="F60:M60">SUM(F59:F59)</f>
        <v>0</v>
      </c>
      <c r="G60" s="414">
        <f t="shared" si="1"/>
        <v>0</v>
      </c>
      <c r="H60" s="414">
        <f t="shared" si="1"/>
        <v>0</v>
      </c>
      <c r="I60" s="414">
        <f t="shared" si="1"/>
        <v>0</v>
      </c>
      <c r="J60" s="414">
        <f t="shared" si="1"/>
        <v>0</v>
      </c>
      <c r="K60" s="414">
        <f t="shared" si="1"/>
        <v>0</v>
      </c>
      <c r="L60" s="414">
        <f t="shared" si="1"/>
        <v>0</v>
      </c>
      <c r="M60" s="416">
        <f t="shared" si="1"/>
        <v>0</v>
      </c>
      <c r="N60" s="367"/>
      <c r="O60" s="368"/>
      <c r="P60" s="368"/>
    </row>
    <row r="61" spans="1:16" ht="12.75" customHeight="1">
      <c r="A61" s="367"/>
      <c r="B61" s="367"/>
      <c r="C61" s="376"/>
      <c r="D61" s="376"/>
      <c r="E61" s="376"/>
      <c r="F61" s="376"/>
      <c r="G61" s="376"/>
      <c r="H61" s="376"/>
      <c r="I61" s="376"/>
      <c r="J61" s="55"/>
      <c r="K61" s="55"/>
      <c r="L61" s="55"/>
      <c r="M61" s="55"/>
      <c r="N61" s="367"/>
      <c r="O61" s="368"/>
      <c r="P61" s="368"/>
    </row>
    <row r="62" spans="1:16" ht="9.75" customHeight="1" thickBot="1">
      <c r="A62" s="367"/>
      <c r="B62" s="367"/>
      <c r="C62" s="376"/>
      <c r="D62" s="376"/>
      <c r="E62" s="55"/>
      <c r="F62" s="376"/>
      <c r="G62" s="376"/>
      <c r="H62" s="376"/>
      <c r="I62" s="376"/>
      <c r="J62" s="376"/>
      <c r="K62" s="376"/>
      <c r="L62" s="376"/>
      <c r="M62" s="376"/>
      <c r="N62" s="367"/>
      <c r="O62" s="368"/>
      <c r="P62" s="368"/>
    </row>
    <row r="63" spans="1:16" ht="26.25" thickBot="1">
      <c r="A63" s="367"/>
      <c r="B63" s="420" t="s">
        <v>32</v>
      </c>
      <c r="C63" s="300">
        <f>C43+C60</f>
        <v>3379624.0000000005</v>
      </c>
      <c r="D63" s="300">
        <f aca="true" t="shared" si="2" ref="D63:M63">D43+D60</f>
        <v>446042</v>
      </c>
      <c r="E63" s="300">
        <f t="shared" si="2"/>
        <v>346042</v>
      </c>
      <c r="F63" s="300">
        <f t="shared" si="2"/>
        <v>100000</v>
      </c>
      <c r="G63" s="300">
        <f t="shared" si="2"/>
        <v>0</v>
      </c>
      <c r="H63" s="300">
        <f t="shared" si="2"/>
        <v>0</v>
      </c>
      <c r="I63" s="300">
        <f t="shared" si="2"/>
        <v>0</v>
      </c>
      <c r="J63" s="300">
        <f t="shared" si="2"/>
        <v>0</v>
      </c>
      <c r="K63" s="300">
        <f t="shared" si="2"/>
        <v>0</v>
      </c>
      <c r="L63" s="300">
        <f t="shared" si="2"/>
        <v>121600</v>
      </c>
      <c r="M63" s="301">
        <f t="shared" si="2"/>
        <v>3947266.0000000005</v>
      </c>
      <c r="N63" s="367"/>
      <c r="O63" s="368"/>
      <c r="P63" s="368"/>
    </row>
    <row r="64" spans="1:16" ht="12" customHeight="1">
      <c r="A64" s="367"/>
      <c r="B64" s="367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67"/>
      <c r="O64" s="368"/>
      <c r="P64" s="368"/>
    </row>
    <row r="65" spans="1:16" ht="12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8"/>
      <c r="P65" s="368"/>
    </row>
    <row r="66" spans="1:16" ht="12.75">
      <c r="A66" s="367"/>
      <c r="B66" s="400" t="s">
        <v>23</v>
      </c>
      <c r="C66" s="400"/>
      <c r="D66" s="367"/>
      <c r="E66" s="367"/>
      <c r="F66" s="367"/>
      <c r="G66" s="367"/>
      <c r="H66" s="55"/>
      <c r="I66" s="55"/>
      <c r="J66" s="367"/>
      <c r="K66" s="367"/>
      <c r="L66" s="367"/>
      <c r="M66" s="367"/>
      <c r="N66" s="367"/>
      <c r="O66" s="368"/>
      <c r="P66" s="368"/>
    </row>
    <row r="67" spans="1:16" ht="12.75">
      <c r="A67" s="421" t="s">
        <v>29</v>
      </c>
      <c r="B67" s="400" t="s">
        <v>155</v>
      </c>
      <c r="C67" s="367"/>
      <c r="D67" s="367"/>
      <c r="E67" s="367">
        <v>437525</v>
      </c>
      <c r="F67" s="367" t="s">
        <v>24</v>
      </c>
      <c r="H67" s="55"/>
      <c r="I67" s="55"/>
      <c r="J67" s="367"/>
      <c r="K67" s="367"/>
      <c r="L67" s="367"/>
      <c r="M67" s="367"/>
      <c r="N67" s="367"/>
      <c r="O67" s="368"/>
      <c r="P67" s="368"/>
    </row>
    <row r="68" spans="1:16" ht="12.75">
      <c r="A68" s="421"/>
      <c r="B68" s="493" t="s">
        <v>125</v>
      </c>
      <c r="D68" s="400"/>
      <c r="E68" s="367"/>
      <c r="F68" s="367"/>
      <c r="H68" s="55"/>
      <c r="I68" s="55"/>
      <c r="J68" s="367"/>
      <c r="K68" s="422"/>
      <c r="L68" s="423"/>
      <c r="M68" s="423"/>
      <c r="N68" s="367"/>
      <c r="O68" s="368"/>
      <c r="P68" s="368"/>
    </row>
    <row r="69" spans="1:16" ht="11.25" customHeight="1">
      <c r="A69" s="421"/>
      <c r="B69" s="367" t="s">
        <v>277</v>
      </c>
      <c r="C69" s="367"/>
      <c r="D69" s="400"/>
      <c r="E69" s="367"/>
      <c r="F69" s="424"/>
      <c r="G69" s="425"/>
      <c r="H69" s="55"/>
      <c r="I69" s="55"/>
      <c r="J69" s="367"/>
      <c r="K69" s="367"/>
      <c r="L69" s="367"/>
      <c r="M69" s="367"/>
      <c r="N69" s="367"/>
      <c r="O69" s="368"/>
      <c r="P69" s="368"/>
    </row>
    <row r="70" spans="1:16" ht="12.75">
      <c r="A70" s="376"/>
      <c r="C70" s="367"/>
      <c r="D70" s="400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8"/>
      <c r="P70" s="368"/>
    </row>
    <row r="71" spans="1:16" ht="12.75" customHeight="1">
      <c r="A71" s="367"/>
      <c r="C71" s="367"/>
      <c r="D71" s="400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8"/>
      <c r="P71" s="368"/>
    </row>
    <row r="72" spans="1:16" ht="12.75">
      <c r="A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8"/>
      <c r="P72" s="368"/>
    </row>
    <row r="73" spans="1:16" ht="12.75">
      <c r="A73" s="367"/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8"/>
      <c r="P73" s="368"/>
    </row>
    <row r="74" spans="1:14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1:14" ht="12.75">
      <c r="A76" s="39"/>
      <c r="B76" s="95" t="s">
        <v>146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1:14" ht="12.75">
      <c r="A77" s="39"/>
      <c r="B77" s="95" t="s">
        <v>147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1:14" ht="12.75">
      <c r="A78" s="39"/>
      <c r="B78" s="94" t="s">
        <v>322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1:14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4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1:14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1:14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1:14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1:14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1:14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1:14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1:14" ht="12.75">
      <c r="A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1:14" ht="12.75">
      <c r="A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1:14" ht="12.75">
      <c r="A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1:14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1:14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4" ht="12.75">
      <c r="A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1:14" ht="12.75">
      <c r="A96" s="39"/>
      <c r="B96" s="95" t="s">
        <v>146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1:14" ht="12.75">
      <c r="A97" s="39"/>
      <c r="B97" s="95" t="s">
        <v>147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1:14" ht="12.75">
      <c r="A98" s="39"/>
      <c r="B98" s="94" t="s">
        <v>206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1:14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1:14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1:14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1:14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1:14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1:14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1:14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1:14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14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1:14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1:14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1:14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1:14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1:14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1:14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1:14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</sheetData>
  <sheetProtection/>
  <mergeCells count="14">
    <mergeCell ref="A2:M2"/>
    <mergeCell ref="C4:C6"/>
    <mergeCell ref="D4:K4"/>
    <mergeCell ref="L4:L6"/>
    <mergeCell ref="M4:M6"/>
    <mergeCell ref="D5:D6"/>
    <mergeCell ref="E5:K5"/>
    <mergeCell ref="D53:K53"/>
    <mergeCell ref="L53:L55"/>
    <mergeCell ref="M53:M55"/>
    <mergeCell ref="D54:D55"/>
    <mergeCell ref="E54:K54"/>
    <mergeCell ref="A59:B59"/>
    <mergeCell ref="C53:C5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46"/>
  <sheetViews>
    <sheetView zoomScale="110" zoomScaleNormal="110" workbookViewId="0" topLeftCell="A1">
      <selection activeCell="A1" sqref="A1"/>
    </sheetView>
  </sheetViews>
  <sheetFormatPr defaultColWidth="9.00390625" defaultRowHeight="12.75"/>
  <cols>
    <col min="1" max="1" width="3.875" style="2" customWidth="1"/>
    <col min="2" max="2" width="44.75390625" style="2" customWidth="1"/>
    <col min="3" max="3" width="10.375" style="2" customWidth="1"/>
    <col min="4" max="5" width="10.125" style="2" customWidth="1"/>
    <col min="6" max="6" width="8.625" style="2" customWidth="1"/>
    <col min="7" max="7" width="8.375" style="2" customWidth="1"/>
    <col min="8" max="9" width="8.875" style="2" customWidth="1"/>
    <col min="10" max="10" width="9.625" style="2" customWidth="1"/>
    <col min="11" max="11" width="9.875" style="2" customWidth="1"/>
    <col min="12" max="13" width="10.875" style="2" customWidth="1"/>
    <col min="14" max="14" width="9.25390625" style="2" bestFit="1" customWidth="1"/>
    <col min="15" max="16384" width="9.125" style="2" customWidth="1"/>
  </cols>
  <sheetData>
    <row r="1" ht="9" customHeight="1"/>
    <row r="2" ht="14.25" customHeight="1"/>
    <row r="3" spans="1:13" ht="15" customHeight="1">
      <c r="A3" s="505" t="s">
        <v>253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</row>
    <row r="4" spans="13:14" ht="12.75" customHeight="1" thickBot="1">
      <c r="M4" s="3" t="s">
        <v>22</v>
      </c>
      <c r="N4" s="56"/>
    </row>
    <row r="5" spans="1:15" ht="12" customHeight="1" thickBot="1">
      <c r="A5" s="80"/>
      <c r="B5" s="81"/>
      <c r="C5" s="506" t="s">
        <v>149</v>
      </c>
      <c r="D5" s="527" t="s">
        <v>0</v>
      </c>
      <c r="E5" s="528"/>
      <c r="F5" s="528"/>
      <c r="G5" s="528"/>
      <c r="H5" s="528"/>
      <c r="I5" s="528"/>
      <c r="J5" s="528"/>
      <c r="K5" s="529"/>
      <c r="L5" s="506" t="s">
        <v>157</v>
      </c>
      <c r="M5" s="530" t="s">
        <v>114</v>
      </c>
      <c r="N5" s="31"/>
      <c r="O5" s="31"/>
    </row>
    <row r="6" spans="1:15" ht="14.25" customHeight="1" thickBot="1">
      <c r="A6" s="82"/>
      <c r="B6" s="83"/>
      <c r="C6" s="525"/>
      <c r="D6" s="530" t="s">
        <v>158</v>
      </c>
      <c r="E6" s="533" t="s">
        <v>1</v>
      </c>
      <c r="F6" s="534"/>
      <c r="G6" s="534"/>
      <c r="H6" s="534"/>
      <c r="I6" s="534"/>
      <c r="J6" s="534"/>
      <c r="K6" s="535"/>
      <c r="L6" s="525"/>
      <c r="M6" s="531"/>
      <c r="N6" s="31"/>
      <c r="O6" s="31"/>
    </row>
    <row r="7" spans="1:14" ht="36" customHeight="1" thickBot="1">
      <c r="A7" s="8" t="s">
        <v>2</v>
      </c>
      <c r="B7" s="33" t="s">
        <v>3</v>
      </c>
      <c r="C7" s="526"/>
      <c r="D7" s="532"/>
      <c r="E7" s="316" t="s">
        <v>135</v>
      </c>
      <c r="F7" s="61" t="s">
        <v>115</v>
      </c>
      <c r="G7" s="61" t="s">
        <v>69</v>
      </c>
      <c r="H7" s="9" t="s">
        <v>5</v>
      </c>
      <c r="I7" s="10" t="s">
        <v>108</v>
      </c>
      <c r="J7" s="10" t="s">
        <v>6</v>
      </c>
      <c r="K7" s="10" t="s">
        <v>131</v>
      </c>
      <c r="L7" s="526"/>
      <c r="M7" s="532"/>
      <c r="N7" s="31"/>
    </row>
    <row r="8" spans="1:15" ht="11.25" customHeight="1" thickBot="1">
      <c r="A8" s="11">
        <v>1</v>
      </c>
      <c r="B8" s="11">
        <v>2</v>
      </c>
      <c r="C8" s="12">
        <v>3</v>
      </c>
      <c r="D8" s="12">
        <v>4</v>
      </c>
      <c r="E8" s="315">
        <v>5</v>
      </c>
      <c r="F8" s="13">
        <v>6</v>
      </c>
      <c r="G8" s="13">
        <v>7</v>
      </c>
      <c r="H8" s="13">
        <v>8</v>
      </c>
      <c r="I8" s="14">
        <v>9</v>
      </c>
      <c r="J8" s="14">
        <v>10</v>
      </c>
      <c r="K8" s="13">
        <v>11</v>
      </c>
      <c r="L8" s="13">
        <v>12</v>
      </c>
      <c r="M8" s="13">
        <v>13</v>
      </c>
      <c r="N8" s="31"/>
      <c r="O8" s="31"/>
    </row>
    <row r="9" spans="1:15" ht="15" customHeight="1">
      <c r="A9" s="29" t="s">
        <v>8</v>
      </c>
      <c r="B9" s="22" t="s">
        <v>97</v>
      </c>
      <c r="C9" s="22"/>
      <c r="D9" s="21"/>
      <c r="E9" s="121"/>
      <c r="F9" s="121"/>
      <c r="G9" s="121"/>
      <c r="H9" s="121"/>
      <c r="I9" s="121"/>
      <c r="J9" s="121"/>
      <c r="K9" s="121"/>
      <c r="L9" s="121"/>
      <c r="M9" s="123"/>
      <c r="N9" s="31"/>
      <c r="O9" s="31"/>
    </row>
    <row r="10" spans="1:15" ht="12.75" customHeight="1">
      <c r="A10" s="27">
        <v>1</v>
      </c>
      <c r="B10" s="323" t="s">
        <v>255</v>
      </c>
      <c r="C10" s="34"/>
      <c r="D10" s="34"/>
      <c r="E10" s="499" t="s">
        <v>20</v>
      </c>
      <c r="F10" s="34"/>
      <c r="G10" s="34"/>
      <c r="H10" s="34"/>
      <c r="I10" s="34"/>
      <c r="J10" s="34"/>
      <c r="K10" s="34"/>
      <c r="L10" s="34"/>
      <c r="M10" s="35"/>
      <c r="N10" s="31"/>
      <c r="O10" s="31"/>
    </row>
    <row r="11" spans="1:15" ht="12.75" customHeight="1">
      <c r="A11" s="24"/>
      <c r="B11" s="49" t="s">
        <v>244</v>
      </c>
      <c r="C11" s="34"/>
      <c r="D11" s="34"/>
      <c r="E11" s="500">
        <v>66096</v>
      </c>
      <c r="F11" s="34"/>
      <c r="G11" s="34"/>
      <c r="H11" s="34"/>
      <c r="I11" s="34"/>
      <c r="J11" s="34"/>
      <c r="K11" s="34"/>
      <c r="L11" s="34"/>
      <c r="M11" s="35"/>
      <c r="N11" s="31"/>
      <c r="O11" s="31"/>
    </row>
    <row r="12" spans="1:15" ht="12.75" customHeight="1">
      <c r="A12" s="24"/>
      <c r="B12" s="49" t="s">
        <v>245</v>
      </c>
      <c r="C12" s="45"/>
      <c r="D12" s="34"/>
      <c r="E12" s="500">
        <v>113020</v>
      </c>
      <c r="F12" s="34"/>
      <c r="G12" s="34"/>
      <c r="H12" s="34"/>
      <c r="I12" s="34"/>
      <c r="J12" s="34"/>
      <c r="K12" s="34"/>
      <c r="L12" s="45"/>
      <c r="M12" s="75"/>
      <c r="N12" s="31"/>
      <c r="O12" s="31"/>
    </row>
    <row r="13" spans="1:15" ht="12.75" customHeight="1">
      <c r="A13" s="24"/>
      <c r="B13" s="49" t="s">
        <v>271</v>
      </c>
      <c r="C13" s="34">
        <f>43000+30068.98+148517.11+93650.41+74644+25000+5183.5</f>
        <v>420064</v>
      </c>
      <c r="D13" s="34">
        <f>E11+E12+E13</f>
        <v>207286</v>
      </c>
      <c r="E13" s="54">
        <v>28170</v>
      </c>
      <c r="F13" s="34" t="s">
        <v>11</v>
      </c>
      <c r="G13" s="34" t="s">
        <v>11</v>
      </c>
      <c r="H13" s="34" t="s">
        <v>11</v>
      </c>
      <c r="I13" s="34" t="s">
        <v>11</v>
      </c>
      <c r="J13" s="34" t="s">
        <v>11</v>
      </c>
      <c r="K13" s="34" t="s">
        <v>11</v>
      </c>
      <c r="L13" s="34">
        <f>M13-C13-D13</f>
        <v>536169</v>
      </c>
      <c r="M13" s="35">
        <v>1163519</v>
      </c>
      <c r="N13" s="31"/>
      <c r="O13" s="31"/>
    </row>
    <row r="14" spans="1:15" ht="12.75" customHeight="1">
      <c r="A14" s="26"/>
      <c r="B14" s="324" t="s">
        <v>246</v>
      </c>
      <c r="C14" s="43"/>
      <c r="D14" s="43"/>
      <c r="E14" s="145"/>
      <c r="F14" s="43"/>
      <c r="G14" s="43"/>
      <c r="H14" s="43"/>
      <c r="I14" s="43"/>
      <c r="J14" s="43"/>
      <c r="K14" s="43"/>
      <c r="L14" s="43"/>
      <c r="M14" s="44"/>
      <c r="N14" s="31"/>
      <c r="O14" s="31"/>
    </row>
    <row r="15" spans="1:15" ht="12.75" customHeight="1">
      <c r="A15" s="23">
        <v>2</v>
      </c>
      <c r="B15" s="323" t="s">
        <v>256</v>
      </c>
      <c r="C15" s="34"/>
      <c r="D15" s="34"/>
      <c r="E15" s="144"/>
      <c r="F15" s="34"/>
      <c r="G15" s="34"/>
      <c r="H15" s="34"/>
      <c r="I15" s="34"/>
      <c r="J15" s="34"/>
      <c r="K15" s="34"/>
      <c r="L15" s="34"/>
      <c r="M15" s="35"/>
      <c r="N15" s="31"/>
      <c r="O15" s="31"/>
    </row>
    <row r="16" spans="1:15" ht="12.75" customHeight="1">
      <c r="A16" s="27"/>
      <c r="B16" s="65" t="s">
        <v>280</v>
      </c>
      <c r="C16" s="34" t="s">
        <v>11</v>
      </c>
      <c r="D16" s="34">
        <f>E16</f>
        <v>3000</v>
      </c>
      <c r="E16" s="144">
        <v>3000</v>
      </c>
      <c r="F16" s="34" t="s">
        <v>11</v>
      </c>
      <c r="G16" s="34" t="s">
        <v>11</v>
      </c>
      <c r="H16" s="34" t="s">
        <v>11</v>
      </c>
      <c r="I16" s="34" t="s">
        <v>11</v>
      </c>
      <c r="J16" s="34" t="s">
        <v>11</v>
      </c>
      <c r="K16" s="34" t="s">
        <v>11</v>
      </c>
      <c r="L16" s="34" t="s">
        <v>11</v>
      </c>
      <c r="M16" s="35">
        <f>E16</f>
        <v>3000</v>
      </c>
      <c r="N16" s="31"/>
      <c r="O16" s="31"/>
    </row>
    <row r="17" spans="1:15" ht="12.75" customHeight="1">
      <c r="A17" s="26"/>
      <c r="B17" s="476" t="s">
        <v>281</v>
      </c>
      <c r="C17" s="43" t="s">
        <v>11</v>
      </c>
      <c r="D17" s="43">
        <f>E17</f>
        <v>40000</v>
      </c>
      <c r="E17" s="145">
        <v>40000</v>
      </c>
      <c r="F17" s="43" t="s">
        <v>11</v>
      </c>
      <c r="G17" s="43" t="s">
        <v>11</v>
      </c>
      <c r="H17" s="43" t="s">
        <v>11</v>
      </c>
      <c r="I17" s="43" t="s">
        <v>11</v>
      </c>
      <c r="J17" s="43" t="s">
        <v>11</v>
      </c>
      <c r="K17" s="43" t="s">
        <v>11</v>
      </c>
      <c r="L17" s="43" t="s">
        <v>11</v>
      </c>
      <c r="M17" s="44">
        <f>D17</f>
        <v>40000</v>
      </c>
      <c r="N17" s="31"/>
      <c r="O17" s="31"/>
    </row>
    <row r="18" spans="1:15" ht="12.75" customHeight="1">
      <c r="A18" s="27">
        <v>3</v>
      </c>
      <c r="B18" s="323" t="s">
        <v>257</v>
      </c>
      <c r="C18" s="34"/>
      <c r="D18" s="34"/>
      <c r="E18" s="144"/>
      <c r="F18" s="34"/>
      <c r="G18" s="34"/>
      <c r="H18" s="34"/>
      <c r="I18" s="34"/>
      <c r="J18" s="34"/>
      <c r="K18" s="34"/>
      <c r="L18" s="34"/>
      <c r="M18" s="35"/>
      <c r="N18" s="31"/>
      <c r="O18" s="31"/>
    </row>
    <row r="19" spans="1:15" ht="12.75" customHeight="1">
      <c r="A19" s="26"/>
      <c r="B19" s="324" t="s">
        <v>254</v>
      </c>
      <c r="C19" s="43" t="s">
        <v>11</v>
      </c>
      <c r="D19" s="43">
        <f>E19</f>
        <v>70000</v>
      </c>
      <c r="E19" s="145">
        <v>70000</v>
      </c>
      <c r="F19" s="43" t="s">
        <v>11</v>
      </c>
      <c r="G19" s="43" t="s">
        <v>11</v>
      </c>
      <c r="H19" s="43" t="s">
        <v>11</v>
      </c>
      <c r="I19" s="43" t="s">
        <v>11</v>
      </c>
      <c r="J19" s="43" t="s">
        <v>11</v>
      </c>
      <c r="K19" s="43" t="s">
        <v>11</v>
      </c>
      <c r="L19" s="43" t="s">
        <v>11</v>
      </c>
      <c r="M19" s="44">
        <f>D19</f>
        <v>70000</v>
      </c>
      <c r="N19" s="31"/>
      <c r="O19" s="31"/>
    </row>
    <row r="20" spans="1:15" ht="12.75" customHeight="1">
      <c r="A20" s="27">
        <v>4</v>
      </c>
      <c r="B20" s="323" t="s">
        <v>258</v>
      </c>
      <c r="C20" s="34"/>
      <c r="D20" s="34"/>
      <c r="E20" s="144"/>
      <c r="F20" s="34"/>
      <c r="G20" s="34"/>
      <c r="H20" s="34"/>
      <c r="I20" s="34"/>
      <c r="J20" s="34"/>
      <c r="K20" s="34"/>
      <c r="L20" s="34"/>
      <c r="M20" s="35"/>
      <c r="N20" s="31"/>
      <c r="O20" s="31"/>
    </row>
    <row r="21" spans="1:15" ht="12.75" customHeight="1">
      <c r="A21" s="24"/>
      <c r="B21" s="49" t="s">
        <v>259</v>
      </c>
      <c r="C21" s="34" t="s">
        <v>11</v>
      </c>
      <c r="D21" s="34">
        <f>E21</f>
        <v>60000</v>
      </c>
      <c r="E21" s="144">
        <v>60000</v>
      </c>
      <c r="F21" s="34" t="s">
        <v>11</v>
      </c>
      <c r="G21" s="34" t="s">
        <v>11</v>
      </c>
      <c r="H21" s="34" t="s">
        <v>11</v>
      </c>
      <c r="I21" s="34" t="s">
        <v>11</v>
      </c>
      <c r="J21" s="34" t="s">
        <v>11</v>
      </c>
      <c r="K21" s="34" t="s">
        <v>11</v>
      </c>
      <c r="L21" s="34" t="s">
        <v>11</v>
      </c>
      <c r="M21" s="35">
        <f>D21</f>
        <v>60000</v>
      </c>
      <c r="N21" s="31"/>
      <c r="O21" s="31"/>
    </row>
    <row r="22" spans="1:15" ht="12.75" customHeight="1">
      <c r="A22" s="26"/>
      <c r="B22" s="324" t="s">
        <v>260</v>
      </c>
      <c r="C22" s="43"/>
      <c r="D22" s="43"/>
      <c r="E22" s="145"/>
      <c r="F22" s="43"/>
      <c r="G22" s="43"/>
      <c r="H22" s="43"/>
      <c r="I22" s="43"/>
      <c r="J22" s="43"/>
      <c r="K22" s="43"/>
      <c r="L22" s="43"/>
      <c r="M22" s="44"/>
      <c r="N22" s="31"/>
      <c r="O22" s="31"/>
    </row>
    <row r="23" spans="1:15" ht="12.75" customHeight="1">
      <c r="A23" s="27">
        <v>5</v>
      </c>
      <c r="B23" s="325" t="s">
        <v>74</v>
      </c>
      <c r="C23" s="34"/>
      <c r="D23" s="34"/>
      <c r="E23" s="144"/>
      <c r="F23" s="34"/>
      <c r="G23" s="34"/>
      <c r="H23" s="34"/>
      <c r="I23" s="34"/>
      <c r="J23" s="34"/>
      <c r="K23" s="34"/>
      <c r="L23" s="34"/>
      <c r="M23" s="35"/>
      <c r="N23" s="31"/>
      <c r="O23" s="31"/>
    </row>
    <row r="24" spans="1:15" ht="12.75" customHeight="1">
      <c r="A24" s="24" t="s">
        <v>10</v>
      </c>
      <c r="B24" s="65" t="s">
        <v>261</v>
      </c>
      <c r="C24" s="34">
        <v>120470</v>
      </c>
      <c r="D24" s="34">
        <f>K24</f>
        <v>238000</v>
      </c>
      <c r="E24" s="144" t="s">
        <v>11</v>
      </c>
      <c r="F24" s="144" t="s">
        <v>11</v>
      </c>
      <c r="G24" s="144" t="s">
        <v>11</v>
      </c>
      <c r="H24" s="144" t="s">
        <v>11</v>
      </c>
      <c r="I24" s="144" t="s">
        <v>11</v>
      </c>
      <c r="J24" s="144" t="s">
        <v>11</v>
      </c>
      <c r="K24" s="34">
        <v>238000</v>
      </c>
      <c r="L24" s="34" t="s">
        <v>11</v>
      </c>
      <c r="M24" s="35">
        <f>C24+D24</f>
        <v>358470</v>
      </c>
      <c r="N24" s="31"/>
      <c r="O24" s="31"/>
    </row>
    <row r="25" spans="1:15" ht="12.75" customHeight="1">
      <c r="A25" s="24" t="s">
        <v>12</v>
      </c>
      <c r="B25" s="49" t="s">
        <v>129</v>
      </c>
      <c r="C25" s="34" t="s">
        <v>11</v>
      </c>
      <c r="D25" s="34">
        <f>K25</f>
        <v>218303</v>
      </c>
      <c r="E25" s="144" t="s">
        <v>11</v>
      </c>
      <c r="F25" s="144" t="s">
        <v>11</v>
      </c>
      <c r="G25" s="144" t="s">
        <v>11</v>
      </c>
      <c r="H25" s="144" t="s">
        <v>11</v>
      </c>
      <c r="I25" s="144" t="s">
        <v>11</v>
      </c>
      <c r="J25" s="144" t="s">
        <v>11</v>
      </c>
      <c r="K25" s="34">
        <v>218303</v>
      </c>
      <c r="L25" s="34" t="s">
        <v>11</v>
      </c>
      <c r="M25" s="35">
        <f>D25</f>
        <v>218303</v>
      </c>
      <c r="N25" s="31"/>
      <c r="O25" s="31"/>
    </row>
    <row r="26" spans="1:15" ht="12.75" customHeight="1" thickBot="1">
      <c r="A26" s="26" t="s">
        <v>13</v>
      </c>
      <c r="B26" s="324" t="s">
        <v>130</v>
      </c>
      <c r="C26" s="43" t="s">
        <v>11</v>
      </c>
      <c r="D26" s="43">
        <f>K26</f>
        <v>156558</v>
      </c>
      <c r="E26" s="145" t="s">
        <v>11</v>
      </c>
      <c r="F26" s="145" t="s">
        <v>11</v>
      </c>
      <c r="G26" s="145" t="s">
        <v>11</v>
      </c>
      <c r="H26" s="145" t="s">
        <v>11</v>
      </c>
      <c r="I26" s="145" t="s">
        <v>11</v>
      </c>
      <c r="J26" s="145" t="s">
        <v>11</v>
      </c>
      <c r="K26" s="43">
        <v>156558</v>
      </c>
      <c r="L26" s="43" t="s">
        <v>11</v>
      </c>
      <c r="M26" s="44">
        <f>D26</f>
        <v>156558</v>
      </c>
      <c r="N26" s="31"/>
      <c r="O26" s="31"/>
    </row>
    <row r="27" spans="1:15" ht="17.25" customHeight="1" thickBot="1">
      <c r="A27" s="69"/>
      <c r="B27" s="70" t="s">
        <v>14</v>
      </c>
      <c r="C27" s="71">
        <f aca="true" t="shared" si="0" ref="C27:M27">SUM(C10:C26)</f>
        <v>540534</v>
      </c>
      <c r="D27" s="71">
        <f t="shared" si="0"/>
        <v>993147</v>
      </c>
      <c r="E27" s="71">
        <f t="shared" si="0"/>
        <v>380286</v>
      </c>
      <c r="F27" s="71">
        <f t="shared" si="0"/>
        <v>0</v>
      </c>
      <c r="G27" s="71">
        <f t="shared" si="0"/>
        <v>0</v>
      </c>
      <c r="H27" s="71">
        <f t="shared" si="0"/>
        <v>0</v>
      </c>
      <c r="I27" s="71">
        <f t="shared" si="0"/>
        <v>0</v>
      </c>
      <c r="J27" s="71">
        <f t="shared" si="0"/>
        <v>0</v>
      </c>
      <c r="K27" s="71">
        <f t="shared" si="0"/>
        <v>612861</v>
      </c>
      <c r="L27" s="71">
        <f t="shared" si="0"/>
        <v>536169</v>
      </c>
      <c r="M27" s="72">
        <f t="shared" si="0"/>
        <v>2069850</v>
      </c>
      <c r="N27" s="31"/>
      <c r="O27" s="31"/>
    </row>
    <row r="28" spans="1:16" ht="19.5" customHeight="1" thickBot="1">
      <c r="A28" s="42"/>
      <c r="B28" s="64"/>
      <c r="C28" s="62"/>
      <c r="D28" s="68"/>
      <c r="E28" s="62"/>
      <c r="F28" s="62"/>
      <c r="G28" s="62"/>
      <c r="H28" s="62"/>
      <c r="I28" s="62"/>
      <c r="J28" s="62"/>
      <c r="K28" s="62"/>
      <c r="L28" s="62"/>
      <c r="M28" s="62"/>
      <c r="N28" s="58"/>
      <c r="O28" s="58"/>
      <c r="P28" s="28"/>
    </row>
    <row r="29" spans="1:15" ht="15" customHeight="1">
      <c r="A29" s="29" t="s">
        <v>15</v>
      </c>
      <c r="B29" s="22" t="s">
        <v>99</v>
      </c>
      <c r="C29" s="22"/>
      <c r="D29" s="21"/>
      <c r="E29" s="53"/>
      <c r="F29" s="21"/>
      <c r="G29" s="21"/>
      <c r="H29" s="21"/>
      <c r="I29" s="21"/>
      <c r="J29" s="21"/>
      <c r="K29" s="21"/>
      <c r="L29" s="21"/>
      <c r="M29" s="30"/>
      <c r="N29" s="56"/>
      <c r="O29" s="31"/>
    </row>
    <row r="30" spans="1:15" ht="14.25" customHeight="1" thickBot="1">
      <c r="A30" s="51">
        <v>1</v>
      </c>
      <c r="B30" s="293" t="s">
        <v>19</v>
      </c>
      <c r="C30" s="52" t="s">
        <v>11</v>
      </c>
      <c r="D30" s="46">
        <f>F30</f>
        <v>10000</v>
      </c>
      <c r="E30" s="225" t="s">
        <v>11</v>
      </c>
      <c r="F30" s="46">
        <v>10000</v>
      </c>
      <c r="G30" s="46" t="s">
        <v>11</v>
      </c>
      <c r="H30" s="46" t="s">
        <v>11</v>
      </c>
      <c r="I30" s="46" t="s">
        <v>11</v>
      </c>
      <c r="J30" s="46" t="s">
        <v>11</v>
      </c>
      <c r="K30" s="46" t="s">
        <v>11</v>
      </c>
      <c r="L30" s="46" t="s">
        <v>11</v>
      </c>
      <c r="M30" s="47">
        <f>D30</f>
        <v>10000</v>
      </c>
      <c r="N30" s="31"/>
      <c r="O30" s="31"/>
    </row>
    <row r="31" spans="1:15" ht="17.25" customHeight="1" thickBot="1">
      <c r="A31" s="73"/>
      <c r="B31" s="74" t="s">
        <v>17</v>
      </c>
      <c r="C31" s="71">
        <f aca="true" t="shared" si="1" ref="C31:M31">SUM(C30:C30)</f>
        <v>0</v>
      </c>
      <c r="D31" s="71">
        <f t="shared" si="1"/>
        <v>10000</v>
      </c>
      <c r="E31" s="244">
        <f t="shared" si="1"/>
        <v>0</v>
      </c>
      <c r="F31" s="71">
        <f t="shared" si="1"/>
        <v>10000</v>
      </c>
      <c r="G31" s="71">
        <f t="shared" si="1"/>
        <v>0</v>
      </c>
      <c r="H31" s="71">
        <f t="shared" si="1"/>
        <v>0</v>
      </c>
      <c r="I31" s="71">
        <f t="shared" si="1"/>
        <v>0</v>
      </c>
      <c r="J31" s="71">
        <f t="shared" si="1"/>
        <v>0</v>
      </c>
      <c r="K31" s="71">
        <f t="shared" si="1"/>
        <v>0</v>
      </c>
      <c r="L31" s="71">
        <f t="shared" si="1"/>
        <v>0</v>
      </c>
      <c r="M31" s="72">
        <f t="shared" si="1"/>
        <v>10000</v>
      </c>
      <c r="N31" s="31"/>
      <c r="O31" s="31"/>
    </row>
    <row r="32" spans="1:15" ht="12.75" customHeight="1">
      <c r="A32" s="63"/>
      <c r="B32" s="4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31"/>
      <c r="O32" s="31"/>
    </row>
    <row r="33" spans="3:13" ht="6.75" customHeight="1" thickBot="1">
      <c r="C33" s="3"/>
      <c r="D33" s="3"/>
      <c r="E33" s="32"/>
      <c r="F33" s="3"/>
      <c r="G33" s="3"/>
      <c r="H33" s="3"/>
      <c r="I33" s="3"/>
      <c r="J33" s="3"/>
      <c r="K33" s="3"/>
      <c r="L33" s="3"/>
      <c r="M33" s="3"/>
    </row>
    <row r="34" spans="2:13" ht="25.5" customHeight="1" thickBot="1">
      <c r="B34" s="336" t="s">
        <v>136</v>
      </c>
      <c r="C34" s="71">
        <f aca="true" t="shared" si="2" ref="C34:M34">C27+C31</f>
        <v>540534</v>
      </c>
      <c r="D34" s="71">
        <f t="shared" si="2"/>
        <v>1003147</v>
      </c>
      <c r="E34" s="71">
        <f t="shared" si="2"/>
        <v>380286</v>
      </c>
      <c r="F34" s="71">
        <f t="shared" si="2"/>
        <v>10000</v>
      </c>
      <c r="G34" s="71">
        <f t="shared" si="2"/>
        <v>0</v>
      </c>
      <c r="H34" s="71">
        <f t="shared" si="2"/>
        <v>0</v>
      </c>
      <c r="I34" s="71">
        <f t="shared" si="2"/>
        <v>0</v>
      </c>
      <c r="J34" s="71">
        <f t="shared" si="2"/>
        <v>0</v>
      </c>
      <c r="K34" s="71">
        <f t="shared" si="2"/>
        <v>612861</v>
      </c>
      <c r="L34" s="71">
        <f t="shared" si="2"/>
        <v>536169</v>
      </c>
      <c r="M34" s="72">
        <f t="shared" si="2"/>
        <v>2079850</v>
      </c>
    </row>
    <row r="35" spans="2:4" ht="12.75" customHeight="1">
      <c r="B35" s="50"/>
      <c r="C35" s="50"/>
      <c r="D35" s="50"/>
    </row>
    <row r="36" spans="1:13" ht="12.75">
      <c r="A36" s="66"/>
      <c r="B36" s="57"/>
      <c r="C36" s="78"/>
      <c r="D36" s="66"/>
      <c r="E36" s="66"/>
      <c r="F36" s="234"/>
      <c r="G36" s="66"/>
      <c r="H36" s="66"/>
      <c r="I36" s="77"/>
      <c r="J36" s="66"/>
      <c r="K36" s="66"/>
      <c r="L36" s="66"/>
      <c r="M36" s="66"/>
    </row>
    <row r="37" spans="2:13" ht="12.75">
      <c r="B37" s="94" t="s">
        <v>23</v>
      </c>
      <c r="C37" s="94"/>
      <c r="E37" s="39"/>
      <c r="F37" s="39"/>
      <c r="I37" s="77"/>
      <c r="J37" s="66"/>
      <c r="K37" s="66"/>
      <c r="L37" s="66"/>
      <c r="M37" s="66"/>
    </row>
    <row r="38" spans="1:13" ht="12.75">
      <c r="A38" s="115" t="s">
        <v>29</v>
      </c>
      <c r="B38" s="94" t="s">
        <v>155</v>
      </c>
      <c r="E38" s="39"/>
      <c r="G38" s="289">
        <f>E13+E16+E17+E19+E21</f>
        <v>201170</v>
      </c>
      <c r="H38" s="280" t="s">
        <v>83</v>
      </c>
      <c r="I38" s="66"/>
      <c r="J38" s="66"/>
      <c r="K38" s="66"/>
      <c r="L38" s="66"/>
      <c r="M38" s="66"/>
    </row>
    <row r="39" spans="1:13" ht="12.75">
      <c r="A39" s="115" t="s">
        <v>30</v>
      </c>
      <c r="B39" s="94" t="s">
        <v>320</v>
      </c>
      <c r="E39" s="39"/>
      <c r="G39" s="501">
        <v>66096</v>
      </c>
      <c r="H39" s="503" t="s">
        <v>83</v>
      </c>
      <c r="I39" s="66"/>
      <c r="J39" s="66"/>
      <c r="K39" s="66"/>
      <c r="L39" s="66"/>
      <c r="M39" s="66"/>
    </row>
    <row r="40" spans="1:13" ht="12.75">
      <c r="A40" s="115" t="s">
        <v>106</v>
      </c>
      <c r="B40" s="94" t="s">
        <v>321</v>
      </c>
      <c r="D40" s="96"/>
      <c r="E40" s="39"/>
      <c r="G40" s="502">
        <v>113020</v>
      </c>
      <c r="H40" s="504" t="s">
        <v>83</v>
      </c>
      <c r="I40" s="66"/>
      <c r="J40" s="66"/>
      <c r="K40" s="66"/>
      <c r="L40" s="66"/>
      <c r="M40" s="66"/>
    </row>
    <row r="41" spans="2:13" ht="12.75">
      <c r="B41" s="94"/>
      <c r="D41" s="96"/>
      <c r="E41" s="39"/>
      <c r="G41" s="39">
        <f>SUM(G38:G40)</f>
        <v>380286</v>
      </c>
      <c r="H41" s="134" t="s">
        <v>83</v>
      </c>
      <c r="I41" s="66"/>
      <c r="J41" s="66"/>
      <c r="K41" s="66"/>
      <c r="L41" s="66"/>
      <c r="M41" s="66"/>
    </row>
    <row r="42" spans="2:13" ht="12.75">
      <c r="B42" s="94"/>
      <c r="D42" s="96"/>
      <c r="E42" s="39"/>
      <c r="G42" s="39"/>
      <c r="H42" s="134"/>
      <c r="I42" s="66"/>
      <c r="J42" s="66"/>
      <c r="K42" s="66"/>
      <c r="L42" s="66"/>
      <c r="M42" s="66"/>
    </row>
    <row r="43" spans="2:13" ht="12.75">
      <c r="B43" s="95" t="s">
        <v>146</v>
      </c>
      <c r="D43" s="96"/>
      <c r="E43" s="39"/>
      <c r="F43" s="39"/>
      <c r="G43" s="134"/>
      <c r="I43" s="66"/>
      <c r="J43" s="66"/>
      <c r="K43" s="66"/>
      <c r="L43" s="66"/>
      <c r="M43" s="66"/>
    </row>
    <row r="44" spans="2:13" ht="12.75">
      <c r="B44" s="95" t="s">
        <v>147</v>
      </c>
      <c r="D44" s="96"/>
      <c r="E44" s="39"/>
      <c r="F44" s="39"/>
      <c r="I44" s="66"/>
      <c r="J44" s="66"/>
      <c r="K44" s="66"/>
      <c r="L44" s="66"/>
      <c r="M44" s="66"/>
    </row>
    <row r="45" spans="1:13" ht="12.75">
      <c r="A45" s="59"/>
      <c r="B45" s="94" t="s">
        <v>322</v>
      </c>
      <c r="C45" s="54"/>
      <c r="D45" s="55"/>
      <c r="E45" s="76"/>
      <c r="F45" s="66"/>
      <c r="G45" s="66"/>
      <c r="H45" s="66"/>
      <c r="I45" s="66"/>
      <c r="J45" s="66"/>
      <c r="K45" s="66"/>
      <c r="L45" s="66"/>
      <c r="M45" s="66"/>
    </row>
    <row r="46" ht="12.75">
      <c r="B46" s="39"/>
    </row>
  </sheetData>
  <sheetProtection/>
  <mergeCells count="7">
    <mergeCell ref="E6:K6"/>
    <mergeCell ref="A3:M3"/>
    <mergeCell ref="C5:C7"/>
    <mergeCell ref="D5:K5"/>
    <mergeCell ref="L5:L7"/>
    <mergeCell ref="M5:M7"/>
    <mergeCell ref="D6:D7"/>
  </mergeCells>
  <printOptions horizontalCentered="1"/>
  <pageMargins left="0.11811023622047245" right="0.11811023622047245" top="0.11811023622047245" bottom="0.11811023622047245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5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3.125" style="2" customWidth="1"/>
    <col min="2" max="2" width="44.125" style="2" customWidth="1"/>
    <col min="3" max="3" width="9.25390625" style="2" customWidth="1"/>
    <col min="4" max="4" width="9.875" style="2" customWidth="1"/>
    <col min="5" max="5" width="11.25390625" style="2" customWidth="1"/>
    <col min="6" max="6" width="9.625" style="2" customWidth="1"/>
    <col min="7" max="7" width="9.25390625" style="2" customWidth="1"/>
    <col min="8" max="8" width="9.625" style="2" customWidth="1"/>
    <col min="9" max="9" width="9.875" style="2" customWidth="1"/>
    <col min="10" max="10" width="8.75390625" style="2" customWidth="1"/>
    <col min="11" max="11" width="10.125" style="2" customWidth="1"/>
    <col min="12" max="12" width="10.00390625" style="2" customWidth="1"/>
    <col min="13" max="13" width="11.00390625" style="2" customWidth="1"/>
    <col min="14" max="16384" width="9.125" style="2" customWidth="1"/>
  </cols>
  <sheetData>
    <row r="1" ht="17.25" customHeight="1"/>
    <row r="2" spans="1:13" ht="15.75">
      <c r="A2" s="505" t="s">
        <v>278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</row>
    <row r="3" spans="1:13" ht="17.25" customHeight="1" thickBot="1">
      <c r="A3" s="79"/>
      <c r="B3" s="3"/>
      <c r="C3" s="79"/>
      <c r="D3" s="79"/>
      <c r="E3" s="79"/>
      <c r="F3" s="79"/>
      <c r="G3" s="79"/>
      <c r="H3" s="3"/>
      <c r="I3" s="3"/>
      <c r="J3" s="3"/>
      <c r="K3" s="3"/>
      <c r="M3" s="3" t="s">
        <v>22</v>
      </c>
    </row>
    <row r="4" spans="1:13" ht="13.5" customHeight="1" thickBot="1">
      <c r="A4" s="80"/>
      <c r="B4" s="81"/>
      <c r="C4" s="506" t="s">
        <v>149</v>
      </c>
      <c r="D4" s="527" t="s">
        <v>0</v>
      </c>
      <c r="E4" s="528"/>
      <c r="F4" s="528"/>
      <c r="G4" s="528"/>
      <c r="H4" s="528"/>
      <c r="I4" s="528"/>
      <c r="J4" s="528"/>
      <c r="K4" s="529"/>
      <c r="L4" s="506" t="s">
        <v>157</v>
      </c>
      <c r="M4" s="530" t="s">
        <v>114</v>
      </c>
    </row>
    <row r="5" spans="1:13" ht="13.5" customHeight="1" thickBot="1">
      <c r="A5" s="82"/>
      <c r="B5" s="83"/>
      <c r="C5" s="525"/>
      <c r="D5" s="530" t="s">
        <v>158</v>
      </c>
      <c r="E5" s="533" t="s">
        <v>1</v>
      </c>
      <c r="F5" s="534"/>
      <c r="G5" s="534"/>
      <c r="H5" s="534"/>
      <c r="I5" s="534"/>
      <c r="J5" s="534"/>
      <c r="K5" s="535"/>
      <c r="L5" s="525"/>
      <c r="M5" s="531"/>
    </row>
    <row r="6" spans="1:13" ht="31.5" customHeight="1" thickBot="1">
      <c r="A6" s="8" t="s">
        <v>2</v>
      </c>
      <c r="B6" s="33" t="s">
        <v>3</v>
      </c>
      <c r="C6" s="526"/>
      <c r="D6" s="532"/>
      <c r="E6" s="316" t="s">
        <v>135</v>
      </c>
      <c r="F6" s="61" t="s">
        <v>115</v>
      </c>
      <c r="G6" s="61" t="s">
        <v>69</v>
      </c>
      <c r="H6" s="9" t="s">
        <v>5</v>
      </c>
      <c r="I6" s="10" t="s">
        <v>159</v>
      </c>
      <c r="J6" s="10" t="s">
        <v>6</v>
      </c>
      <c r="K6" s="10" t="s">
        <v>131</v>
      </c>
      <c r="L6" s="526"/>
      <c r="M6" s="532"/>
    </row>
    <row r="7" spans="1:13" ht="11.25" customHeight="1" thickBot="1">
      <c r="A7" s="11">
        <v>1</v>
      </c>
      <c r="B7" s="11">
        <v>2</v>
      </c>
      <c r="C7" s="12">
        <v>3</v>
      </c>
      <c r="D7" s="12">
        <v>4</v>
      </c>
      <c r="E7" s="315">
        <v>5</v>
      </c>
      <c r="F7" s="13">
        <v>6</v>
      </c>
      <c r="G7" s="13">
        <v>7</v>
      </c>
      <c r="H7" s="13">
        <v>8</v>
      </c>
      <c r="I7" s="14">
        <v>9</v>
      </c>
      <c r="J7" s="14">
        <v>10</v>
      </c>
      <c r="K7" s="13">
        <v>11</v>
      </c>
      <c r="L7" s="13">
        <v>12</v>
      </c>
      <c r="M7" s="13">
        <v>13</v>
      </c>
    </row>
    <row r="8" spans="1:13" ht="14.25">
      <c r="A8" s="29" t="s">
        <v>8</v>
      </c>
      <c r="B8" s="22" t="s">
        <v>97</v>
      </c>
      <c r="C8" s="22"/>
      <c r="D8" s="21"/>
      <c r="E8" s="21"/>
      <c r="F8" s="21"/>
      <c r="G8" s="21"/>
      <c r="H8" s="21"/>
      <c r="I8" s="21"/>
      <c r="J8" s="21"/>
      <c r="K8" s="21"/>
      <c r="L8" s="22"/>
      <c r="M8" s="38"/>
    </row>
    <row r="9" spans="1:13" ht="12.75">
      <c r="A9" s="27">
        <v>1</v>
      </c>
      <c r="B9" s="88" t="s">
        <v>318</v>
      </c>
      <c r="C9" s="34"/>
      <c r="D9" s="34"/>
      <c r="E9" s="34"/>
      <c r="F9" s="34"/>
      <c r="G9" s="34"/>
      <c r="H9" s="34"/>
      <c r="I9" s="144"/>
      <c r="J9" s="34"/>
      <c r="K9" s="34"/>
      <c r="L9" s="36"/>
      <c r="M9" s="35"/>
    </row>
    <row r="10" spans="1:13" ht="12.75">
      <c r="A10" s="91"/>
      <c r="B10" s="92" t="s">
        <v>262</v>
      </c>
      <c r="C10" s="43" t="s">
        <v>11</v>
      </c>
      <c r="D10" s="43">
        <f>E10</f>
        <v>70000</v>
      </c>
      <c r="E10" s="43">
        <v>70000</v>
      </c>
      <c r="F10" s="43" t="s">
        <v>11</v>
      </c>
      <c r="G10" s="43" t="s">
        <v>11</v>
      </c>
      <c r="H10" s="43" t="s">
        <v>11</v>
      </c>
      <c r="I10" s="43" t="s">
        <v>11</v>
      </c>
      <c r="J10" s="43" t="s">
        <v>11</v>
      </c>
      <c r="K10" s="43" t="s">
        <v>11</v>
      </c>
      <c r="L10" s="43" t="s">
        <v>11</v>
      </c>
      <c r="M10" s="44">
        <f>D10</f>
        <v>70000</v>
      </c>
    </row>
    <row r="11" spans="1:13" ht="12.75">
      <c r="A11" s="27">
        <v>2</v>
      </c>
      <c r="B11" s="88" t="s">
        <v>111</v>
      </c>
      <c r="C11" s="34"/>
      <c r="D11" s="34"/>
      <c r="E11" s="34"/>
      <c r="F11" s="34"/>
      <c r="G11" s="34"/>
      <c r="H11" s="34"/>
      <c r="I11" s="144"/>
      <c r="J11" s="34"/>
      <c r="K11" s="34"/>
      <c r="L11" s="36"/>
      <c r="M11" s="35"/>
    </row>
    <row r="12" spans="1:13" ht="12.75">
      <c r="A12" s="91"/>
      <c r="B12" s="92" t="s">
        <v>132</v>
      </c>
      <c r="C12" s="43" t="s">
        <v>11</v>
      </c>
      <c r="D12" s="43">
        <f>E12</f>
        <v>30000</v>
      </c>
      <c r="E12" s="43">
        <v>30000</v>
      </c>
      <c r="F12" s="43" t="s">
        <v>11</v>
      </c>
      <c r="G12" s="43" t="s">
        <v>11</v>
      </c>
      <c r="H12" s="43" t="s">
        <v>11</v>
      </c>
      <c r="I12" s="43" t="s">
        <v>11</v>
      </c>
      <c r="J12" s="43" t="s">
        <v>11</v>
      </c>
      <c r="K12" s="43" t="s">
        <v>11</v>
      </c>
      <c r="L12" s="43" t="s">
        <v>11</v>
      </c>
      <c r="M12" s="44">
        <f>D12</f>
        <v>30000</v>
      </c>
    </row>
    <row r="13" spans="1:13" ht="12.75">
      <c r="A13" s="27">
        <v>3</v>
      </c>
      <c r="B13" s="88" t="s">
        <v>90</v>
      </c>
      <c r="C13" s="34"/>
      <c r="D13" s="34"/>
      <c r="E13" s="149"/>
      <c r="F13" s="34"/>
      <c r="G13" s="34"/>
      <c r="H13" s="34"/>
      <c r="I13" s="144"/>
      <c r="J13" s="34"/>
      <c r="K13" s="34"/>
      <c r="L13" s="34"/>
      <c r="M13" s="35"/>
    </row>
    <row r="14" spans="1:13" ht="12.75">
      <c r="A14" s="27"/>
      <c r="B14" s="90" t="s">
        <v>264</v>
      </c>
      <c r="C14" s="34" t="s">
        <v>11</v>
      </c>
      <c r="D14" s="34">
        <f>F14</f>
        <v>75000</v>
      </c>
      <c r="E14" s="477" t="s">
        <v>11</v>
      </c>
      <c r="F14" s="34">
        <v>75000</v>
      </c>
      <c r="G14" s="34" t="s">
        <v>11</v>
      </c>
      <c r="H14" s="34" t="s">
        <v>11</v>
      </c>
      <c r="I14" s="34" t="s">
        <v>11</v>
      </c>
      <c r="J14" s="34" t="s">
        <v>11</v>
      </c>
      <c r="K14" s="34" t="s">
        <v>11</v>
      </c>
      <c r="L14" s="34" t="s">
        <v>11</v>
      </c>
      <c r="M14" s="35">
        <f>D14</f>
        <v>75000</v>
      </c>
    </row>
    <row r="15" spans="1:13" ht="12.75">
      <c r="A15" s="91"/>
      <c r="B15" s="89" t="s">
        <v>265</v>
      </c>
      <c r="C15" s="43"/>
      <c r="D15" s="43"/>
      <c r="E15" s="284"/>
      <c r="F15" s="43"/>
      <c r="G15" s="43"/>
      <c r="H15" s="43"/>
      <c r="I15" s="145"/>
      <c r="J15" s="43"/>
      <c r="K15" s="43"/>
      <c r="L15" s="43"/>
      <c r="M15" s="44"/>
    </row>
    <row r="16" spans="1:13" ht="12.75">
      <c r="A16" s="27">
        <v>4</v>
      </c>
      <c r="B16" s="88" t="s">
        <v>133</v>
      </c>
      <c r="C16" s="34"/>
      <c r="D16" s="34"/>
      <c r="E16" s="148"/>
      <c r="F16" s="34"/>
      <c r="G16" s="34"/>
      <c r="H16" s="34"/>
      <c r="I16" s="144"/>
      <c r="J16" s="34"/>
      <c r="K16" s="34"/>
      <c r="L16" s="34"/>
      <c r="M16" s="35"/>
    </row>
    <row r="17" spans="1:13" ht="12.75">
      <c r="A17" s="27"/>
      <c r="B17" s="90" t="s">
        <v>266</v>
      </c>
      <c r="C17" s="34" t="s">
        <v>11</v>
      </c>
      <c r="D17" s="34">
        <f>E17</f>
        <v>60000</v>
      </c>
      <c r="E17" s="477">
        <v>60000</v>
      </c>
      <c r="F17" s="34" t="s">
        <v>11</v>
      </c>
      <c r="G17" s="34" t="s">
        <v>11</v>
      </c>
      <c r="H17" s="34" t="s">
        <v>11</v>
      </c>
      <c r="I17" s="34" t="s">
        <v>11</v>
      </c>
      <c r="J17" s="34" t="s">
        <v>11</v>
      </c>
      <c r="K17" s="34" t="s">
        <v>11</v>
      </c>
      <c r="L17" s="34" t="s">
        <v>11</v>
      </c>
      <c r="M17" s="35">
        <f>D17</f>
        <v>60000</v>
      </c>
    </row>
    <row r="18" spans="1:13" ht="12.75">
      <c r="A18" s="91"/>
      <c r="B18" s="89" t="s">
        <v>267</v>
      </c>
      <c r="C18" s="43"/>
      <c r="D18" s="43"/>
      <c r="E18" s="284"/>
      <c r="F18" s="43"/>
      <c r="G18" s="43"/>
      <c r="H18" s="43"/>
      <c r="I18" s="145"/>
      <c r="J18" s="43"/>
      <c r="K18" s="43"/>
      <c r="L18" s="43"/>
      <c r="M18" s="44"/>
    </row>
    <row r="19" spans="1:13" ht="12.75">
      <c r="A19" s="27">
        <v>5</v>
      </c>
      <c r="B19" s="88" t="s">
        <v>263</v>
      </c>
      <c r="C19" s="34"/>
      <c r="D19" s="34"/>
      <c r="E19" s="34"/>
      <c r="F19" s="34"/>
      <c r="G19" s="34"/>
      <c r="H19" s="34"/>
      <c r="I19" s="144"/>
      <c r="J19" s="34"/>
      <c r="K19" s="34"/>
      <c r="L19" s="36"/>
      <c r="M19" s="35"/>
    </row>
    <row r="20" spans="1:13" ht="13.5" thickBot="1">
      <c r="A20" s="91"/>
      <c r="B20" s="92" t="s">
        <v>268</v>
      </c>
      <c r="C20" s="43">
        <v>33990</v>
      </c>
      <c r="D20" s="43">
        <f>E20</f>
        <v>73870</v>
      </c>
      <c r="E20" s="43">
        <f>75000-1130</f>
        <v>73870</v>
      </c>
      <c r="F20" s="43" t="s">
        <v>11</v>
      </c>
      <c r="G20" s="43" t="s">
        <v>11</v>
      </c>
      <c r="H20" s="43" t="s">
        <v>11</v>
      </c>
      <c r="I20" s="43" t="s">
        <v>11</v>
      </c>
      <c r="J20" s="43" t="s">
        <v>11</v>
      </c>
      <c r="K20" s="43" t="s">
        <v>11</v>
      </c>
      <c r="L20" s="43" t="s">
        <v>11</v>
      </c>
      <c r="M20" s="44">
        <f>C20+D20</f>
        <v>107860</v>
      </c>
    </row>
    <row r="21" spans="1:13" ht="16.5" thickBot="1">
      <c r="A21" s="97"/>
      <c r="B21" s="98" t="s">
        <v>14</v>
      </c>
      <c r="C21" s="99">
        <f>SUM(C9:C20)</f>
        <v>33990</v>
      </c>
      <c r="D21" s="99">
        <f aca="true" t="shared" si="0" ref="D21:M21">SUM(D9:D20)</f>
        <v>308870</v>
      </c>
      <c r="E21" s="99">
        <f t="shared" si="0"/>
        <v>233870</v>
      </c>
      <c r="F21" s="99">
        <f t="shared" si="0"/>
        <v>75000</v>
      </c>
      <c r="G21" s="99">
        <f t="shared" si="0"/>
        <v>0</v>
      </c>
      <c r="H21" s="99">
        <f t="shared" si="0"/>
        <v>0</v>
      </c>
      <c r="I21" s="99">
        <f t="shared" si="0"/>
        <v>0</v>
      </c>
      <c r="J21" s="99">
        <f t="shared" si="0"/>
        <v>0</v>
      </c>
      <c r="K21" s="99">
        <f t="shared" si="0"/>
        <v>0</v>
      </c>
      <c r="L21" s="99">
        <f t="shared" si="0"/>
        <v>0</v>
      </c>
      <c r="M21" s="100">
        <f t="shared" si="0"/>
        <v>342860</v>
      </c>
    </row>
    <row r="22" spans="1:13" ht="12.75">
      <c r="A22" s="218"/>
      <c r="B22" s="114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</row>
    <row r="23" spans="1:13" ht="13.5" thickBot="1">
      <c r="A23" s="218"/>
      <c r="B23" s="114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</row>
    <row r="24" spans="1:13" ht="14.25">
      <c r="A24" s="29" t="s">
        <v>15</v>
      </c>
      <c r="B24" s="22" t="s">
        <v>99</v>
      </c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30"/>
    </row>
    <row r="25" spans="1:13" ht="17.25" customHeight="1" thickBot="1">
      <c r="A25" s="478" t="s">
        <v>39</v>
      </c>
      <c r="B25" s="151"/>
      <c r="C25" s="101" t="s">
        <v>11</v>
      </c>
      <c r="D25" s="101" t="s">
        <v>11</v>
      </c>
      <c r="E25" s="101" t="s">
        <v>11</v>
      </c>
      <c r="F25" s="101"/>
      <c r="G25" s="101" t="s">
        <v>11</v>
      </c>
      <c r="H25" s="101" t="s">
        <v>11</v>
      </c>
      <c r="I25" s="102" t="s">
        <v>11</v>
      </c>
      <c r="J25" s="102" t="s">
        <v>11</v>
      </c>
      <c r="K25" s="102" t="s">
        <v>11</v>
      </c>
      <c r="L25" s="102" t="s">
        <v>11</v>
      </c>
      <c r="M25" s="103" t="str">
        <f>D25</f>
        <v>-</v>
      </c>
    </row>
    <row r="26" spans="1:13" ht="16.5" thickBot="1">
      <c r="A26" s="104"/>
      <c r="B26" s="98" t="s">
        <v>17</v>
      </c>
      <c r="C26" s="99">
        <f aca="true" t="shared" si="1" ref="C26:M26">SUM(C25:C25)</f>
        <v>0</v>
      </c>
      <c r="D26" s="99">
        <f t="shared" si="1"/>
        <v>0</v>
      </c>
      <c r="E26" s="99">
        <f t="shared" si="1"/>
        <v>0</v>
      </c>
      <c r="F26" s="99">
        <f t="shared" si="1"/>
        <v>0</v>
      </c>
      <c r="G26" s="99">
        <f t="shared" si="1"/>
        <v>0</v>
      </c>
      <c r="H26" s="99">
        <f t="shared" si="1"/>
        <v>0</v>
      </c>
      <c r="I26" s="99">
        <f t="shared" si="1"/>
        <v>0</v>
      </c>
      <c r="J26" s="99">
        <f t="shared" si="1"/>
        <v>0</v>
      </c>
      <c r="K26" s="99">
        <f t="shared" si="1"/>
        <v>0</v>
      </c>
      <c r="L26" s="99">
        <f t="shared" si="1"/>
        <v>0</v>
      </c>
      <c r="M26" s="100">
        <f t="shared" si="1"/>
        <v>0</v>
      </c>
    </row>
    <row r="27" spans="3:13" ht="18" customHeight="1" thickBot="1">
      <c r="C27" s="3"/>
      <c r="D27" s="3"/>
      <c r="E27" s="32"/>
      <c r="F27" s="3"/>
      <c r="G27" s="3"/>
      <c r="H27" s="3"/>
      <c r="I27" s="3"/>
      <c r="J27" s="3"/>
      <c r="K27" s="3"/>
      <c r="L27" s="3"/>
      <c r="M27" s="3"/>
    </row>
    <row r="28" spans="2:13" ht="30.75" customHeight="1" thickBot="1">
      <c r="B28" s="299" t="s">
        <v>34</v>
      </c>
      <c r="C28" s="300">
        <f aca="true" t="shared" si="2" ref="C28:M28">C21+C26</f>
        <v>33990</v>
      </c>
      <c r="D28" s="300">
        <f t="shared" si="2"/>
        <v>308870</v>
      </c>
      <c r="E28" s="300">
        <f t="shared" si="2"/>
        <v>233870</v>
      </c>
      <c r="F28" s="300">
        <f t="shared" si="2"/>
        <v>75000</v>
      </c>
      <c r="G28" s="300">
        <f t="shared" si="2"/>
        <v>0</v>
      </c>
      <c r="H28" s="300">
        <f t="shared" si="2"/>
        <v>0</v>
      </c>
      <c r="I28" s="300">
        <f t="shared" si="2"/>
        <v>0</v>
      </c>
      <c r="J28" s="300">
        <f t="shared" si="2"/>
        <v>0</v>
      </c>
      <c r="K28" s="300">
        <f t="shared" si="2"/>
        <v>0</v>
      </c>
      <c r="L28" s="300">
        <f t="shared" si="2"/>
        <v>0</v>
      </c>
      <c r="M28" s="301">
        <f t="shared" si="2"/>
        <v>342860</v>
      </c>
    </row>
    <row r="29" spans="2:13" ht="14.25">
      <c r="B29" s="219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</row>
    <row r="30" spans="2:13" ht="12.75">
      <c r="B30" s="94" t="s">
        <v>23</v>
      </c>
      <c r="C30" s="94"/>
      <c r="E30" s="39"/>
      <c r="K30" s="28"/>
      <c r="L30" s="28"/>
      <c r="M30" s="28"/>
    </row>
    <row r="31" spans="1:7" ht="12.75">
      <c r="A31" s="115" t="s">
        <v>29</v>
      </c>
      <c r="B31" s="94" t="s">
        <v>155</v>
      </c>
      <c r="F31" s="96">
        <v>233870</v>
      </c>
      <c r="G31" s="2" t="s">
        <v>24</v>
      </c>
    </row>
    <row r="32" spans="1:6" ht="12.75">
      <c r="A32" s="115"/>
      <c r="B32" s="94"/>
      <c r="F32" s="339"/>
    </row>
    <row r="33" spans="1:12" ht="13.5" customHeight="1">
      <c r="A33" s="115"/>
      <c r="B33" s="94"/>
      <c r="D33" s="96"/>
      <c r="E33" s="39"/>
      <c r="F33" s="298"/>
      <c r="L33" s="39"/>
    </row>
    <row r="34" spans="2:12" ht="13.5" customHeight="1">
      <c r="B34" s="94"/>
      <c r="F34" s="96"/>
      <c r="H34" s="39"/>
      <c r="I34" s="39"/>
      <c r="L34" s="39"/>
    </row>
    <row r="35" ht="12.75">
      <c r="I35" s="39"/>
    </row>
    <row r="36" ht="12.75">
      <c r="J36" s="39"/>
    </row>
    <row r="38" ht="12.75" hidden="1">
      <c r="M38" s="2" t="s">
        <v>103</v>
      </c>
    </row>
    <row r="39" spans="1:13" ht="15.75" hidden="1">
      <c r="A39" s="505" t="s">
        <v>85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</row>
    <row r="40" spans="1:13" ht="13.5" customHeight="1" hidden="1" thickBot="1">
      <c r="A40" s="79"/>
      <c r="B40" s="3"/>
      <c r="C40" s="79"/>
      <c r="D40" s="79"/>
      <c r="E40" s="79"/>
      <c r="F40" s="79"/>
      <c r="G40" s="79"/>
      <c r="H40" s="3"/>
      <c r="I40" s="3"/>
      <c r="J40" s="3"/>
      <c r="K40" s="3"/>
      <c r="M40" s="3" t="s">
        <v>22</v>
      </c>
    </row>
    <row r="41" spans="1:13" ht="13.5" customHeight="1" hidden="1" thickBot="1">
      <c r="A41" s="80"/>
      <c r="B41" s="81"/>
      <c r="C41" s="537" t="s">
        <v>77</v>
      </c>
      <c r="D41" s="540" t="s">
        <v>0</v>
      </c>
      <c r="E41" s="541"/>
      <c r="F41" s="541"/>
      <c r="G41" s="541"/>
      <c r="H41" s="541"/>
      <c r="I41" s="541"/>
      <c r="J41" s="541"/>
      <c r="K41" s="542"/>
      <c r="L41" s="537" t="s">
        <v>82</v>
      </c>
      <c r="M41" s="530" t="s">
        <v>60</v>
      </c>
    </row>
    <row r="42" spans="1:13" ht="13.5" customHeight="1" hidden="1" thickBot="1">
      <c r="A42" s="82"/>
      <c r="B42" s="83"/>
      <c r="C42" s="538"/>
      <c r="D42" s="543" t="s">
        <v>78</v>
      </c>
      <c r="E42" s="545" t="s">
        <v>1</v>
      </c>
      <c r="F42" s="546"/>
      <c r="G42" s="546"/>
      <c r="H42" s="546"/>
      <c r="I42" s="546"/>
      <c r="J42" s="546"/>
      <c r="K42" s="547"/>
      <c r="L42" s="538"/>
      <c r="M42" s="531"/>
    </row>
    <row r="43" spans="1:13" ht="33" customHeight="1" hidden="1" thickBot="1">
      <c r="A43" s="213" t="s">
        <v>2</v>
      </c>
      <c r="B43" s="214" t="s">
        <v>3</v>
      </c>
      <c r="C43" s="539"/>
      <c r="D43" s="544"/>
      <c r="E43" s="9" t="s">
        <v>64</v>
      </c>
      <c r="F43" s="9" t="s">
        <v>4</v>
      </c>
      <c r="G43" s="9" t="s">
        <v>68</v>
      </c>
      <c r="H43" s="9" t="s">
        <v>5</v>
      </c>
      <c r="I43" s="10" t="s">
        <v>18</v>
      </c>
      <c r="J43" s="10" t="s">
        <v>6</v>
      </c>
      <c r="K43" s="10" t="s">
        <v>7</v>
      </c>
      <c r="L43" s="539"/>
      <c r="M43" s="532"/>
    </row>
    <row r="44" spans="1:13" ht="11.25" customHeight="1" hidden="1" thickBot="1">
      <c r="A44" s="11">
        <v>1</v>
      </c>
      <c r="B44" s="11">
        <v>2</v>
      </c>
      <c r="C44" s="12">
        <v>3</v>
      </c>
      <c r="D44" s="12">
        <v>4</v>
      </c>
      <c r="E44" s="12">
        <v>5</v>
      </c>
      <c r="F44" s="13">
        <v>6</v>
      </c>
      <c r="G44" s="13">
        <v>7</v>
      </c>
      <c r="H44" s="13">
        <v>8</v>
      </c>
      <c r="I44" s="14">
        <v>9</v>
      </c>
      <c r="J44" s="14">
        <v>10</v>
      </c>
      <c r="K44" s="13">
        <v>12</v>
      </c>
      <c r="L44" s="13">
        <v>13</v>
      </c>
      <c r="M44" s="13">
        <v>14</v>
      </c>
    </row>
    <row r="45" spans="1:13" ht="9" customHeight="1" hidden="1" thickBot="1">
      <c r="A45" s="16"/>
      <c r="B45" s="17"/>
      <c r="C45" s="18"/>
      <c r="D45" s="18"/>
      <c r="E45" s="18"/>
      <c r="F45" s="18"/>
      <c r="G45" s="18"/>
      <c r="H45" s="18"/>
      <c r="I45" s="18"/>
      <c r="J45" s="18"/>
      <c r="K45" s="19"/>
      <c r="L45" s="19"/>
      <c r="M45" s="20"/>
    </row>
    <row r="46" spans="1:13" ht="14.25" hidden="1">
      <c r="A46" s="29" t="s">
        <v>8</v>
      </c>
      <c r="B46" s="22" t="s">
        <v>97</v>
      </c>
      <c r="C46" s="22"/>
      <c r="D46" s="21"/>
      <c r="E46" s="21"/>
      <c r="F46" s="21"/>
      <c r="G46" s="21"/>
      <c r="H46" s="21"/>
      <c r="I46" s="21"/>
      <c r="J46" s="21"/>
      <c r="K46" s="21"/>
      <c r="L46" s="22"/>
      <c r="M46" s="38"/>
    </row>
    <row r="47" spans="1:13" ht="12.75" hidden="1">
      <c r="A47" s="27">
        <v>1</v>
      </c>
      <c r="B47" s="88" t="s">
        <v>84</v>
      </c>
      <c r="C47" s="34"/>
      <c r="D47" s="34"/>
      <c r="E47" s="34"/>
      <c r="F47" s="34"/>
      <c r="G47" s="34"/>
      <c r="H47" s="34"/>
      <c r="I47" s="144"/>
      <c r="J47" s="34"/>
      <c r="K47" s="34"/>
      <c r="L47" s="36"/>
      <c r="M47" s="35"/>
    </row>
    <row r="48" spans="1:13" ht="12.75" hidden="1">
      <c r="A48" s="91"/>
      <c r="B48" s="89" t="s">
        <v>62</v>
      </c>
      <c r="C48" s="43" t="s">
        <v>11</v>
      </c>
      <c r="D48" s="43">
        <f>E48</f>
        <v>30000</v>
      </c>
      <c r="E48" s="43">
        <v>30000</v>
      </c>
      <c r="F48" s="43" t="s">
        <v>11</v>
      </c>
      <c r="G48" s="43" t="s">
        <v>11</v>
      </c>
      <c r="H48" s="43" t="s">
        <v>11</v>
      </c>
      <c r="I48" s="145" t="s">
        <v>11</v>
      </c>
      <c r="J48" s="43" t="s">
        <v>11</v>
      </c>
      <c r="K48" s="43" t="s">
        <v>11</v>
      </c>
      <c r="L48" s="215" t="s">
        <v>11</v>
      </c>
      <c r="M48" s="44">
        <f>D48</f>
        <v>30000</v>
      </c>
    </row>
    <row r="49" spans="1:13" ht="12.75" hidden="1">
      <c r="A49" s="27">
        <v>2</v>
      </c>
      <c r="B49" s="88" t="s">
        <v>89</v>
      </c>
      <c r="C49" s="34"/>
      <c r="D49" s="34"/>
      <c r="E49" s="34"/>
      <c r="F49" s="34"/>
      <c r="G49" s="34"/>
      <c r="H49" s="34"/>
      <c r="I49" s="144"/>
      <c r="J49" s="34"/>
      <c r="K49" s="34"/>
      <c r="L49" s="36"/>
      <c r="M49" s="35"/>
    </row>
    <row r="50" spans="1:13" ht="12.75" hidden="1">
      <c r="A50" s="91"/>
      <c r="B50" s="92" t="s">
        <v>63</v>
      </c>
      <c r="C50" s="43" t="s">
        <v>11</v>
      </c>
      <c r="D50" s="43">
        <f>E50</f>
        <v>40000</v>
      </c>
      <c r="E50" s="43">
        <v>40000</v>
      </c>
      <c r="F50" s="43" t="s">
        <v>11</v>
      </c>
      <c r="G50" s="43" t="s">
        <v>11</v>
      </c>
      <c r="H50" s="43" t="s">
        <v>11</v>
      </c>
      <c r="I50" s="145" t="s">
        <v>11</v>
      </c>
      <c r="J50" s="43" t="s">
        <v>11</v>
      </c>
      <c r="K50" s="43" t="s">
        <v>11</v>
      </c>
      <c r="L50" s="43" t="s">
        <v>11</v>
      </c>
      <c r="M50" s="44">
        <f>D50</f>
        <v>40000</v>
      </c>
    </row>
    <row r="51" spans="1:13" ht="12.75" hidden="1">
      <c r="A51" s="27">
        <v>3</v>
      </c>
      <c r="B51" s="223" t="s">
        <v>90</v>
      </c>
      <c r="C51" s="34"/>
      <c r="D51" s="34"/>
      <c r="E51" s="34"/>
      <c r="F51" s="34"/>
      <c r="G51" s="34"/>
      <c r="H51" s="34"/>
      <c r="I51" s="144"/>
      <c r="J51" s="34"/>
      <c r="K51" s="34"/>
      <c r="L51" s="34"/>
      <c r="M51" s="35"/>
    </row>
    <row r="52" spans="1:13" ht="12.75" hidden="1">
      <c r="A52" s="91"/>
      <c r="B52" s="92" t="s">
        <v>86</v>
      </c>
      <c r="C52" s="43" t="s">
        <v>11</v>
      </c>
      <c r="D52" s="43">
        <f>E52</f>
        <v>57800</v>
      </c>
      <c r="E52" s="43">
        <v>57800</v>
      </c>
      <c r="F52" s="43" t="s">
        <v>11</v>
      </c>
      <c r="G52" s="43" t="s">
        <v>11</v>
      </c>
      <c r="H52" s="43" t="s">
        <v>11</v>
      </c>
      <c r="I52" s="43" t="s">
        <v>11</v>
      </c>
      <c r="J52" s="43" t="s">
        <v>11</v>
      </c>
      <c r="K52" s="43"/>
      <c r="L52" s="43" t="s">
        <v>11</v>
      </c>
      <c r="M52" s="44">
        <f>D52</f>
        <v>57800</v>
      </c>
    </row>
    <row r="53" spans="1:13" ht="12.75" hidden="1">
      <c r="A53" s="27">
        <v>4</v>
      </c>
      <c r="B53" s="116" t="s">
        <v>91</v>
      </c>
      <c r="C53" s="34"/>
      <c r="D53" s="34"/>
      <c r="E53" s="34"/>
      <c r="F53" s="34"/>
      <c r="G53" s="34"/>
      <c r="H53" s="34"/>
      <c r="I53" s="144"/>
      <c r="J53" s="34"/>
      <c r="K53" s="34"/>
      <c r="L53" s="34"/>
      <c r="M53" s="35"/>
    </row>
    <row r="54" spans="1:13" ht="12.75" hidden="1">
      <c r="A54" s="26"/>
      <c r="B54" s="92" t="s">
        <v>61</v>
      </c>
      <c r="C54" s="43" t="s">
        <v>11</v>
      </c>
      <c r="D54" s="43">
        <f>E54</f>
        <v>24000</v>
      </c>
      <c r="E54" s="43">
        <v>24000</v>
      </c>
      <c r="F54" s="43" t="s">
        <v>11</v>
      </c>
      <c r="G54" s="43" t="s">
        <v>11</v>
      </c>
      <c r="H54" s="43" t="s">
        <v>11</v>
      </c>
      <c r="I54" s="145" t="s">
        <v>11</v>
      </c>
      <c r="J54" s="43" t="s">
        <v>11</v>
      </c>
      <c r="K54" s="43" t="s">
        <v>11</v>
      </c>
      <c r="L54" s="43" t="s">
        <v>11</v>
      </c>
      <c r="M54" s="44">
        <f>D54</f>
        <v>24000</v>
      </c>
    </row>
    <row r="55" spans="1:13" ht="12.75" hidden="1">
      <c r="A55" s="27">
        <v>5</v>
      </c>
      <c r="B55" s="88" t="s">
        <v>92</v>
      </c>
      <c r="C55" s="34"/>
      <c r="D55" s="34"/>
      <c r="E55" s="34"/>
      <c r="F55" s="34"/>
      <c r="G55" s="34"/>
      <c r="H55" s="34"/>
      <c r="I55" s="144"/>
      <c r="J55" s="34"/>
      <c r="K55" s="34"/>
      <c r="L55" s="36"/>
      <c r="M55" s="35"/>
    </row>
    <row r="56" spans="1:13" ht="12.75" hidden="1">
      <c r="A56" s="91"/>
      <c r="B56" s="89" t="s">
        <v>87</v>
      </c>
      <c r="C56" s="43" t="s">
        <v>11</v>
      </c>
      <c r="D56" s="43">
        <f>E56</f>
        <v>93460</v>
      </c>
      <c r="E56" s="43">
        <v>93460</v>
      </c>
      <c r="F56" s="43" t="s">
        <v>11</v>
      </c>
      <c r="G56" s="43" t="s">
        <v>11</v>
      </c>
      <c r="H56" s="43" t="s">
        <v>11</v>
      </c>
      <c r="I56" s="145" t="s">
        <v>11</v>
      </c>
      <c r="J56" s="43" t="s">
        <v>11</v>
      </c>
      <c r="K56" s="43" t="s">
        <v>11</v>
      </c>
      <c r="L56" s="43" t="s">
        <v>11</v>
      </c>
      <c r="M56" s="44">
        <f>D56</f>
        <v>93460</v>
      </c>
    </row>
    <row r="57" spans="1:13" ht="12.75" hidden="1">
      <c r="A57" s="27">
        <v>6</v>
      </c>
      <c r="B57" s="88" t="s">
        <v>95</v>
      </c>
      <c r="C57" s="34"/>
      <c r="D57" s="34"/>
      <c r="E57" s="148" t="s">
        <v>20</v>
      </c>
      <c r="F57" s="34"/>
      <c r="G57" s="34"/>
      <c r="H57" s="34"/>
      <c r="I57" s="144"/>
      <c r="J57" s="34"/>
      <c r="K57" s="34"/>
      <c r="L57" s="34"/>
      <c r="M57" s="35"/>
    </row>
    <row r="58" spans="1:13" ht="12.75" hidden="1">
      <c r="A58" s="91"/>
      <c r="B58" s="89" t="s">
        <v>96</v>
      </c>
      <c r="C58" s="43" t="s">
        <v>11</v>
      </c>
      <c r="D58" s="43">
        <f>E58</f>
        <v>30000</v>
      </c>
      <c r="E58" s="268">
        <v>30000</v>
      </c>
      <c r="F58" s="43" t="s">
        <v>11</v>
      </c>
      <c r="G58" s="43" t="s">
        <v>11</v>
      </c>
      <c r="H58" s="43" t="s">
        <v>11</v>
      </c>
      <c r="I58" s="145" t="s">
        <v>11</v>
      </c>
      <c r="J58" s="43" t="s">
        <v>11</v>
      </c>
      <c r="K58" s="43" t="s">
        <v>11</v>
      </c>
      <c r="L58" s="43" t="s">
        <v>11</v>
      </c>
      <c r="M58" s="44">
        <f>D58</f>
        <v>30000</v>
      </c>
    </row>
    <row r="59" spans="1:13" ht="12.75" hidden="1">
      <c r="A59" s="27">
        <v>7</v>
      </c>
      <c r="B59" s="116" t="s">
        <v>88</v>
      </c>
      <c r="C59" s="34"/>
      <c r="D59" s="34"/>
      <c r="E59" s="148"/>
      <c r="F59" s="34"/>
      <c r="G59" s="34"/>
      <c r="H59" s="34"/>
      <c r="I59" s="144"/>
      <c r="J59" s="34"/>
      <c r="K59" s="34"/>
      <c r="L59" s="34"/>
      <c r="M59" s="35"/>
    </row>
    <row r="60" spans="1:13" ht="12.75" hidden="1">
      <c r="A60" s="24"/>
      <c r="B60" s="31" t="s">
        <v>65</v>
      </c>
      <c r="C60" s="34"/>
      <c r="D60" s="34"/>
      <c r="E60" s="148" t="s">
        <v>20</v>
      </c>
      <c r="F60" s="34"/>
      <c r="G60" s="34"/>
      <c r="H60" s="34"/>
      <c r="I60" s="144"/>
      <c r="J60" s="34"/>
      <c r="K60" s="34"/>
      <c r="L60" s="34"/>
      <c r="M60" s="35"/>
    </row>
    <row r="61" spans="1:13" ht="12.75" hidden="1">
      <c r="A61" s="24"/>
      <c r="B61" s="31" t="s">
        <v>67</v>
      </c>
      <c r="C61" s="34">
        <f>36860+39620+50000</f>
        <v>126480</v>
      </c>
      <c r="D61" s="34">
        <f>E61+J61</f>
        <v>2678335</v>
      </c>
      <c r="E61" s="149">
        <f>1246135+186065</f>
        <v>1432200</v>
      </c>
      <c r="F61" s="34" t="s">
        <v>11</v>
      </c>
      <c r="G61" s="34" t="s">
        <v>11</v>
      </c>
      <c r="H61" s="34" t="s">
        <v>11</v>
      </c>
      <c r="I61" s="144" t="s">
        <v>11</v>
      </c>
      <c r="J61" s="34">
        <v>1246135</v>
      </c>
      <c r="K61" s="34" t="s">
        <v>11</v>
      </c>
      <c r="L61" s="34" t="s">
        <v>11</v>
      </c>
      <c r="M61" s="35">
        <f>C61+D61</f>
        <v>2804815</v>
      </c>
    </row>
    <row r="62" spans="1:13" ht="12.75" hidden="1">
      <c r="A62" s="26"/>
      <c r="B62" s="201" t="s">
        <v>66</v>
      </c>
      <c r="C62" s="43"/>
      <c r="D62" s="43"/>
      <c r="E62" s="216"/>
      <c r="F62" s="43"/>
      <c r="G62" s="43"/>
      <c r="H62" s="43"/>
      <c r="I62" s="145"/>
      <c r="J62" s="43"/>
      <c r="K62" s="43"/>
      <c r="L62" s="217"/>
      <c r="M62" s="44"/>
    </row>
    <row r="63" spans="1:13" ht="16.5" hidden="1" thickBot="1">
      <c r="A63" s="97"/>
      <c r="B63" s="98" t="s">
        <v>14</v>
      </c>
      <c r="C63" s="99">
        <f aca="true" t="shared" si="3" ref="C63:M63">SUM(C47:C62)</f>
        <v>126480</v>
      </c>
      <c r="D63" s="99">
        <f t="shared" si="3"/>
        <v>2953595</v>
      </c>
      <c r="E63" s="99">
        <f t="shared" si="3"/>
        <v>1707460</v>
      </c>
      <c r="F63" s="99">
        <f t="shared" si="3"/>
        <v>0</v>
      </c>
      <c r="G63" s="99">
        <f t="shared" si="3"/>
        <v>0</v>
      </c>
      <c r="H63" s="99">
        <f t="shared" si="3"/>
        <v>0</v>
      </c>
      <c r="I63" s="99">
        <f t="shared" si="3"/>
        <v>0</v>
      </c>
      <c r="J63" s="99">
        <f t="shared" si="3"/>
        <v>1246135</v>
      </c>
      <c r="K63" s="99">
        <f t="shared" si="3"/>
        <v>0</v>
      </c>
      <c r="L63" s="99">
        <f t="shared" si="3"/>
        <v>0</v>
      </c>
      <c r="M63" s="100">
        <f t="shared" si="3"/>
        <v>3080075</v>
      </c>
    </row>
    <row r="64" spans="1:13" ht="22.5" customHeight="1" hidden="1" thickBot="1">
      <c r="A64" s="218"/>
      <c r="B64" s="114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</row>
    <row r="65" spans="1:13" ht="14.25" hidden="1">
      <c r="A65" s="29" t="s">
        <v>15</v>
      </c>
      <c r="B65" s="22" t="s">
        <v>99</v>
      </c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30"/>
    </row>
    <row r="66" spans="1:13" ht="14.25" customHeight="1" hidden="1" thickBot="1">
      <c r="A66" s="150" t="s">
        <v>39</v>
      </c>
      <c r="B66" s="151"/>
      <c r="C66" s="101" t="s">
        <v>11</v>
      </c>
      <c r="D66" s="101" t="s">
        <v>11</v>
      </c>
      <c r="E66" s="101" t="s">
        <v>11</v>
      </c>
      <c r="F66" s="101"/>
      <c r="G66" s="101" t="s">
        <v>11</v>
      </c>
      <c r="H66" s="101" t="s">
        <v>11</v>
      </c>
      <c r="I66" s="102" t="s">
        <v>11</v>
      </c>
      <c r="J66" s="102" t="s">
        <v>11</v>
      </c>
      <c r="K66" s="102" t="s">
        <v>11</v>
      </c>
      <c r="L66" s="102" t="s">
        <v>11</v>
      </c>
      <c r="M66" s="103" t="str">
        <f>D66</f>
        <v>-</v>
      </c>
    </row>
    <row r="67" spans="1:13" ht="16.5" hidden="1" thickBot="1">
      <c r="A67" s="104"/>
      <c r="B67" s="98" t="s">
        <v>17</v>
      </c>
      <c r="C67" s="99">
        <f aca="true" t="shared" si="4" ref="C67:M67">SUM(C66:C66)</f>
        <v>0</v>
      </c>
      <c r="D67" s="99">
        <f t="shared" si="4"/>
        <v>0</v>
      </c>
      <c r="E67" s="99">
        <f t="shared" si="4"/>
        <v>0</v>
      </c>
      <c r="F67" s="99">
        <f t="shared" si="4"/>
        <v>0</v>
      </c>
      <c r="G67" s="99">
        <f t="shared" si="4"/>
        <v>0</v>
      </c>
      <c r="H67" s="99">
        <f t="shared" si="4"/>
        <v>0</v>
      </c>
      <c r="I67" s="99">
        <f t="shared" si="4"/>
        <v>0</v>
      </c>
      <c r="J67" s="99">
        <f t="shared" si="4"/>
        <v>0</v>
      </c>
      <c r="K67" s="99">
        <f t="shared" si="4"/>
        <v>0</v>
      </c>
      <c r="L67" s="99">
        <f t="shared" si="4"/>
        <v>0</v>
      </c>
      <c r="M67" s="100">
        <f t="shared" si="4"/>
        <v>0</v>
      </c>
    </row>
    <row r="68" spans="3:13" ht="12.75" customHeight="1" hidden="1" thickBot="1">
      <c r="C68" s="3"/>
      <c r="D68" s="3"/>
      <c r="E68" s="32"/>
      <c r="F68" s="3"/>
      <c r="G68" s="3"/>
      <c r="H68" s="3"/>
      <c r="I68" s="3"/>
      <c r="J68" s="3"/>
      <c r="K68" s="3"/>
      <c r="L68" s="3"/>
      <c r="M68" s="3"/>
    </row>
    <row r="69" spans="2:13" ht="28.5" customHeight="1" hidden="1" thickBot="1" thickTop="1">
      <c r="B69" s="112" t="s">
        <v>34</v>
      </c>
      <c r="C69" s="106">
        <f aca="true" t="shared" si="5" ref="C69:M69">C63+C67</f>
        <v>126480</v>
      </c>
      <c r="D69" s="106">
        <f t="shared" si="5"/>
        <v>2953595</v>
      </c>
      <c r="E69" s="106">
        <f t="shared" si="5"/>
        <v>1707460</v>
      </c>
      <c r="F69" s="106">
        <f t="shared" si="5"/>
        <v>0</v>
      </c>
      <c r="G69" s="106">
        <f t="shared" si="5"/>
        <v>0</v>
      </c>
      <c r="H69" s="106">
        <f t="shared" si="5"/>
        <v>0</v>
      </c>
      <c r="I69" s="106">
        <f t="shared" si="5"/>
        <v>0</v>
      </c>
      <c r="J69" s="106">
        <f t="shared" si="5"/>
        <v>1246135</v>
      </c>
      <c r="K69" s="106">
        <f t="shared" si="5"/>
        <v>0</v>
      </c>
      <c r="L69" s="106">
        <f t="shared" si="5"/>
        <v>0</v>
      </c>
      <c r="M69" s="107">
        <f t="shared" si="5"/>
        <v>3080075</v>
      </c>
    </row>
    <row r="70" spans="2:13" ht="10.5" customHeight="1" hidden="1" thickTop="1">
      <c r="B70" s="219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</row>
    <row r="71" spans="2:13" ht="12.75" hidden="1">
      <c r="B71" s="221"/>
      <c r="K71" s="28"/>
      <c r="L71" s="28"/>
      <c r="M71" s="28"/>
    </row>
    <row r="72" ht="12.75" hidden="1"/>
    <row r="73" spans="2:12" ht="12.75" hidden="1">
      <c r="B73" s="94" t="s">
        <v>23</v>
      </c>
      <c r="C73" s="94"/>
      <c r="E73" s="39"/>
      <c r="L73" s="39"/>
    </row>
    <row r="74" spans="1:12" ht="12.75" hidden="1">
      <c r="A74" s="115" t="s">
        <v>29</v>
      </c>
      <c r="B74" s="94" t="s">
        <v>93</v>
      </c>
      <c r="F74" s="96">
        <v>245260</v>
      </c>
      <c r="G74" s="2" t="s">
        <v>24</v>
      </c>
      <c r="H74" s="39"/>
      <c r="I74" s="39"/>
      <c r="L74" s="39"/>
    </row>
    <row r="75" spans="1:7" ht="12.75" hidden="1">
      <c r="A75" s="115" t="s">
        <v>30</v>
      </c>
      <c r="B75" s="2" t="s">
        <v>81</v>
      </c>
      <c r="D75" s="96"/>
      <c r="E75" s="39"/>
      <c r="F75" s="266">
        <f>E58+E61</f>
        <v>1462200</v>
      </c>
      <c r="G75" s="2" t="s">
        <v>24</v>
      </c>
    </row>
    <row r="76" spans="2:7" ht="12.75" hidden="1">
      <c r="B76" s="94"/>
      <c r="F76" s="96">
        <f>SUM(F74:F75)</f>
        <v>1707460</v>
      </c>
      <c r="G76" s="2" t="s">
        <v>24</v>
      </c>
    </row>
    <row r="77" ht="12.75" hidden="1"/>
    <row r="78" ht="12.75" hidden="1">
      <c r="B78" s="2" t="s">
        <v>76</v>
      </c>
    </row>
    <row r="83" ht="12.75">
      <c r="B83" s="95" t="s">
        <v>146</v>
      </c>
    </row>
    <row r="84" ht="12.75">
      <c r="B84" s="95" t="s">
        <v>147</v>
      </c>
    </row>
    <row r="85" ht="12.75">
      <c r="B85" s="94" t="s">
        <v>322</v>
      </c>
    </row>
  </sheetData>
  <sheetProtection/>
  <mergeCells count="14">
    <mergeCell ref="A39:M39"/>
    <mergeCell ref="C41:C43"/>
    <mergeCell ref="D41:K41"/>
    <mergeCell ref="L41:L43"/>
    <mergeCell ref="M41:M43"/>
    <mergeCell ref="D42:D43"/>
    <mergeCell ref="E42:K42"/>
    <mergeCell ref="A2:M2"/>
    <mergeCell ref="C4:C6"/>
    <mergeCell ref="D4:K4"/>
    <mergeCell ref="L4:L6"/>
    <mergeCell ref="M4:M6"/>
    <mergeCell ref="D5:D6"/>
    <mergeCell ref="E5:K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41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39.25390625" style="0" customWidth="1"/>
    <col min="3" max="3" width="12.00390625" style="0" customWidth="1"/>
    <col min="5" max="5" width="9.875" style="0" customWidth="1"/>
    <col min="6" max="6" width="9.75390625" style="0" customWidth="1"/>
    <col min="7" max="7" width="8.25390625" style="0" customWidth="1"/>
    <col min="8" max="8" width="8.75390625" style="0" customWidth="1"/>
    <col min="9" max="10" width="8.875" style="0" customWidth="1"/>
    <col min="11" max="11" width="9.875" style="0" customWidth="1"/>
    <col min="12" max="12" width="10.125" style="0" customWidth="1"/>
    <col min="13" max="13" width="10.625" style="0" customWidth="1"/>
  </cols>
  <sheetData>
    <row r="3" spans="1:13" ht="15.75">
      <c r="A3" s="505" t="s">
        <v>148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08"/>
      <c r="L5" s="108"/>
      <c r="M5" s="3" t="s">
        <v>26</v>
      </c>
    </row>
    <row r="6" spans="1:13" ht="13.5" customHeight="1" thickBot="1">
      <c r="A6" s="80"/>
      <c r="B6" s="81"/>
      <c r="C6" s="506" t="s">
        <v>149</v>
      </c>
      <c r="D6" s="527" t="s">
        <v>0</v>
      </c>
      <c r="E6" s="528"/>
      <c r="F6" s="528"/>
      <c r="G6" s="528"/>
      <c r="H6" s="528"/>
      <c r="I6" s="528"/>
      <c r="J6" s="528"/>
      <c r="K6" s="529"/>
      <c r="L6" s="506" t="s">
        <v>157</v>
      </c>
      <c r="M6" s="530" t="s">
        <v>114</v>
      </c>
    </row>
    <row r="7" spans="1:13" ht="13.5" customHeight="1" thickBot="1">
      <c r="A7" s="82"/>
      <c r="B7" s="83"/>
      <c r="C7" s="525"/>
      <c r="D7" s="530" t="s">
        <v>158</v>
      </c>
      <c r="E7" s="533" t="s">
        <v>1</v>
      </c>
      <c r="F7" s="534"/>
      <c r="G7" s="534"/>
      <c r="H7" s="534"/>
      <c r="I7" s="534"/>
      <c r="J7" s="534"/>
      <c r="K7" s="535"/>
      <c r="L7" s="525"/>
      <c r="M7" s="531"/>
    </row>
    <row r="8" spans="1:13" ht="30.75" customHeight="1" thickBot="1">
      <c r="A8" s="8" t="s">
        <v>2</v>
      </c>
      <c r="B8" s="33" t="s">
        <v>3</v>
      </c>
      <c r="C8" s="526"/>
      <c r="D8" s="532"/>
      <c r="E8" s="316" t="s">
        <v>135</v>
      </c>
      <c r="F8" s="61" t="s">
        <v>115</v>
      </c>
      <c r="G8" s="61" t="s">
        <v>69</v>
      </c>
      <c r="H8" s="9" t="s">
        <v>5</v>
      </c>
      <c r="I8" s="10" t="s">
        <v>159</v>
      </c>
      <c r="J8" s="10" t="s">
        <v>6</v>
      </c>
      <c r="K8" s="10" t="s">
        <v>131</v>
      </c>
      <c r="L8" s="526"/>
      <c r="M8" s="532"/>
    </row>
    <row r="9" spans="1:13" ht="10.5" customHeight="1" thickBot="1">
      <c r="A9" s="11">
        <v>1</v>
      </c>
      <c r="B9" s="11">
        <v>2</v>
      </c>
      <c r="C9" s="12">
        <v>3</v>
      </c>
      <c r="D9" s="12">
        <v>4</v>
      </c>
      <c r="E9" s="315">
        <v>5</v>
      </c>
      <c r="F9" s="13">
        <v>6</v>
      </c>
      <c r="G9" s="13">
        <v>7</v>
      </c>
      <c r="H9" s="13">
        <v>8</v>
      </c>
      <c r="I9" s="14">
        <v>9</v>
      </c>
      <c r="J9" s="14">
        <v>10</v>
      </c>
      <c r="K9" s="13">
        <v>11</v>
      </c>
      <c r="L9" s="13">
        <v>12</v>
      </c>
      <c r="M9" s="13">
        <v>13</v>
      </c>
    </row>
    <row r="10" spans="1:13" ht="14.25">
      <c r="A10" s="109" t="s">
        <v>8</v>
      </c>
      <c r="B10" s="22" t="s">
        <v>97</v>
      </c>
      <c r="C10" s="22"/>
      <c r="D10" s="21"/>
      <c r="E10" s="21"/>
      <c r="F10" s="21"/>
      <c r="G10" s="21"/>
      <c r="H10" s="21"/>
      <c r="I10" s="21"/>
      <c r="J10" s="21"/>
      <c r="K10" s="21"/>
      <c r="L10" s="22"/>
      <c r="M10" s="38"/>
    </row>
    <row r="11" spans="1:13" ht="12.75">
      <c r="A11" s="23">
        <v>1</v>
      </c>
      <c r="B11" s="287" t="s">
        <v>27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1:13" ht="12.75">
      <c r="A12" s="24" t="s">
        <v>10</v>
      </c>
      <c r="B12" s="327" t="s">
        <v>150</v>
      </c>
      <c r="C12" s="34">
        <f>4000</f>
        <v>4000</v>
      </c>
      <c r="D12" s="34">
        <f>E12</f>
        <v>4000</v>
      </c>
      <c r="E12" s="34">
        <v>4000</v>
      </c>
      <c r="F12" s="34" t="s">
        <v>11</v>
      </c>
      <c r="G12" s="34" t="s">
        <v>11</v>
      </c>
      <c r="H12" s="34" t="s">
        <v>11</v>
      </c>
      <c r="I12" s="34" t="s">
        <v>11</v>
      </c>
      <c r="J12" s="34" t="s">
        <v>11</v>
      </c>
      <c r="K12" s="34" t="s">
        <v>11</v>
      </c>
      <c r="L12" s="34" t="s">
        <v>11</v>
      </c>
      <c r="M12" s="35">
        <f>D12+C12</f>
        <v>8000</v>
      </c>
    </row>
    <row r="13" spans="1:13" ht="12.75">
      <c r="A13" s="24" t="s">
        <v>12</v>
      </c>
      <c r="B13" s="327" t="s">
        <v>153</v>
      </c>
      <c r="C13" s="34">
        <v>2000</v>
      </c>
      <c r="D13" s="34">
        <f>E13</f>
        <v>1500</v>
      </c>
      <c r="E13" s="34">
        <v>1500</v>
      </c>
      <c r="F13" s="34" t="s">
        <v>11</v>
      </c>
      <c r="G13" s="34" t="s">
        <v>11</v>
      </c>
      <c r="H13" s="34" t="s">
        <v>11</v>
      </c>
      <c r="I13" s="34" t="s">
        <v>11</v>
      </c>
      <c r="J13" s="34" t="s">
        <v>11</v>
      </c>
      <c r="K13" s="34" t="s">
        <v>11</v>
      </c>
      <c r="L13" s="34" t="s">
        <v>11</v>
      </c>
      <c r="M13" s="35">
        <f>D13+C13</f>
        <v>3500</v>
      </c>
    </row>
    <row r="14" spans="1:13" ht="13.5" thickBot="1">
      <c r="A14" s="26" t="s">
        <v>13</v>
      </c>
      <c r="B14" s="111" t="s">
        <v>154</v>
      </c>
      <c r="C14" s="43" t="s">
        <v>11</v>
      </c>
      <c r="D14" s="43">
        <f>E14</f>
        <v>4000</v>
      </c>
      <c r="E14" s="43">
        <v>4000</v>
      </c>
      <c r="F14" s="43" t="s">
        <v>11</v>
      </c>
      <c r="G14" s="43" t="s">
        <v>11</v>
      </c>
      <c r="H14" s="43" t="s">
        <v>11</v>
      </c>
      <c r="I14" s="43" t="s">
        <v>11</v>
      </c>
      <c r="J14" s="43" t="s">
        <v>11</v>
      </c>
      <c r="K14" s="43" t="s">
        <v>11</v>
      </c>
      <c r="L14" s="43" t="s">
        <v>11</v>
      </c>
      <c r="M14" s="44">
        <f>D14</f>
        <v>4000</v>
      </c>
    </row>
    <row r="15" spans="1:13" ht="18.75" customHeight="1" thickBot="1">
      <c r="A15" s="97"/>
      <c r="B15" s="98" t="s">
        <v>14</v>
      </c>
      <c r="C15" s="99">
        <f aca="true" t="shared" si="0" ref="C15:M15">SUM(C11:C14)</f>
        <v>6000</v>
      </c>
      <c r="D15" s="99">
        <f t="shared" si="0"/>
        <v>9500</v>
      </c>
      <c r="E15" s="99">
        <f t="shared" si="0"/>
        <v>9500</v>
      </c>
      <c r="F15" s="99">
        <f t="shared" si="0"/>
        <v>0</v>
      </c>
      <c r="G15" s="99">
        <f t="shared" si="0"/>
        <v>0</v>
      </c>
      <c r="H15" s="99">
        <f t="shared" si="0"/>
        <v>0</v>
      </c>
      <c r="I15" s="99">
        <f t="shared" si="0"/>
        <v>0</v>
      </c>
      <c r="J15" s="99">
        <f t="shared" si="0"/>
        <v>0</v>
      </c>
      <c r="K15" s="99">
        <f t="shared" si="0"/>
        <v>0</v>
      </c>
      <c r="L15" s="99">
        <f t="shared" si="0"/>
        <v>0</v>
      </c>
      <c r="M15" s="99">
        <f t="shared" si="0"/>
        <v>15500</v>
      </c>
    </row>
    <row r="16" spans="1:13" ht="20.2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18"/>
      <c r="L16" s="18"/>
      <c r="M16" s="18"/>
    </row>
    <row r="17" spans="1:13" ht="14.25">
      <c r="A17" s="29" t="s">
        <v>15</v>
      </c>
      <c r="B17" s="22" t="s">
        <v>99</v>
      </c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30"/>
    </row>
    <row r="18" spans="1:13" ht="12.75">
      <c r="A18" s="27">
        <v>1</v>
      </c>
      <c r="B18" s="288" t="s">
        <v>73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ht="12.75">
      <c r="A19" s="24" t="s">
        <v>10</v>
      </c>
      <c r="B19" s="286" t="s">
        <v>151</v>
      </c>
      <c r="C19" s="34" t="s">
        <v>11</v>
      </c>
      <c r="D19" s="34">
        <f>E19</f>
        <v>1000</v>
      </c>
      <c r="E19" s="34">
        <v>1000</v>
      </c>
      <c r="F19" s="34" t="s">
        <v>11</v>
      </c>
      <c r="G19" s="34" t="s">
        <v>11</v>
      </c>
      <c r="H19" s="34" t="s">
        <v>11</v>
      </c>
      <c r="I19" s="34" t="s">
        <v>11</v>
      </c>
      <c r="J19" s="34" t="s">
        <v>11</v>
      </c>
      <c r="K19" s="34" t="s">
        <v>11</v>
      </c>
      <c r="L19" s="34" t="s">
        <v>11</v>
      </c>
      <c r="M19" s="35">
        <f>D19</f>
        <v>1000</v>
      </c>
    </row>
    <row r="20" spans="1:13" ht="13.5" thickBot="1">
      <c r="A20" s="24" t="s">
        <v>12</v>
      </c>
      <c r="B20" s="285" t="s">
        <v>152</v>
      </c>
      <c r="C20" s="34" t="s">
        <v>11</v>
      </c>
      <c r="D20" s="34">
        <f>E20</f>
        <v>3000</v>
      </c>
      <c r="E20" s="34">
        <v>3000</v>
      </c>
      <c r="F20" s="34" t="s">
        <v>11</v>
      </c>
      <c r="G20" s="34" t="s">
        <v>11</v>
      </c>
      <c r="H20" s="34" t="s">
        <v>11</v>
      </c>
      <c r="I20" s="34" t="s">
        <v>11</v>
      </c>
      <c r="J20" s="34" t="s">
        <v>11</v>
      </c>
      <c r="K20" s="34" t="s">
        <v>11</v>
      </c>
      <c r="L20" s="34" t="s">
        <v>11</v>
      </c>
      <c r="M20" s="35">
        <f>D20</f>
        <v>3000</v>
      </c>
    </row>
    <row r="21" spans="1:13" ht="20.25" customHeight="1" thickBot="1">
      <c r="A21" s="104"/>
      <c r="B21" s="98" t="s">
        <v>17</v>
      </c>
      <c r="C21" s="99">
        <f aca="true" t="shared" si="1" ref="C21:M21">SUM(C18:C20)</f>
        <v>0</v>
      </c>
      <c r="D21" s="99">
        <f t="shared" si="1"/>
        <v>4000</v>
      </c>
      <c r="E21" s="99">
        <f t="shared" si="1"/>
        <v>4000</v>
      </c>
      <c r="F21" s="99">
        <f t="shared" si="1"/>
        <v>0</v>
      </c>
      <c r="G21" s="99">
        <f t="shared" si="1"/>
        <v>0</v>
      </c>
      <c r="H21" s="99">
        <f t="shared" si="1"/>
        <v>0</v>
      </c>
      <c r="I21" s="99">
        <f t="shared" si="1"/>
        <v>0</v>
      </c>
      <c r="J21" s="99">
        <f t="shared" si="1"/>
        <v>0</v>
      </c>
      <c r="K21" s="99">
        <f t="shared" si="1"/>
        <v>0</v>
      </c>
      <c r="L21" s="99">
        <f t="shared" si="1"/>
        <v>0</v>
      </c>
      <c r="M21" s="100">
        <f t="shared" si="1"/>
        <v>4000</v>
      </c>
    </row>
    <row r="22" spans="1:13" ht="9" customHeight="1" thickBot="1">
      <c r="A22" s="2"/>
      <c r="B22" s="2"/>
      <c r="C22" s="3"/>
      <c r="D22" s="3"/>
      <c r="E22" s="32"/>
      <c r="F22" s="3"/>
      <c r="G22" s="3"/>
      <c r="H22" s="3"/>
      <c r="I22" s="3"/>
      <c r="J22" s="3"/>
      <c r="K22" s="3"/>
      <c r="L22" s="3"/>
      <c r="M22" s="3"/>
    </row>
    <row r="23" spans="1:13" ht="30" customHeight="1" thickBot="1">
      <c r="A23" s="2"/>
      <c r="B23" s="299" t="s">
        <v>28</v>
      </c>
      <c r="C23" s="300">
        <f aca="true" t="shared" si="2" ref="C23:M23">C15+C21</f>
        <v>6000</v>
      </c>
      <c r="D23" s="300">
        <f t="shared" si="2"/>
        <v>13500</v>
      </c>
      <c r="E23" s="300">
        <f t="shared" si="2"/>
        <v>13500</v>
      </c>
      <c r="F23" s="300">
        <f t="shared" si="2"/>
        <v>0</v>
      </c>
      <c r="G23" s="300">
        <f t="shared" si="2"/>
        <v>0</v>
      </c>
      <c r="H23" s="300">
        <f t="shared" si="2"/>
        <v>0</v>
      </c>
      <c r="I23" s="300">
        <f t="shared" si="2"/>
        <v>0</v>
      </c>
      <c r="J23" s="300">
        <f t="shared" si="2"/>
        <v>0</v>
      </c>
      <c r="K23" s="300">
        <f t="shared" si="2"/>
        <v>0</v>
      </c>
      <c r="L23" s="300">
        <f t="shared" si="2"/>
        <v>0</v>
      </c>
      <c r="M23" s="301">
        <f t="shared" si="2"/>
        <v>19500</v>
      </c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105"/>
      <c r="L24" s="105"/>
      <c r="M24" s="105"/>
      <c r="N24" s="113"/>
      <c r="O24" s="113"/>
      <c r="P24" s="113"/>
      <c r="Q24" s="113"/>
    </row>
    <row r="25" spans="1:13" ht="12.75">
      <c r="A25" s="11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ht="12.75">
      <c r="E26" s="202"/>
    </row>
    <row r="28" spans="1:8" ht="12.75">
      <c r="A28" s="2"/>
      <c r="B28" s="94" t="s">
        <v>23</v>
      </c>
      <c r="C28" s="94"/>
      <c r="D28" s="2"/>
      <c r="E28" s="39"/>
      <c r="F28" s="39"/>
      <c r="G28" s="2"/>
      <c r="H28" s="2"/>
    </row>
    <row r="29" spans="1:8" ht="12.75">
      <c r="A29" s="115" t="s">
        <v>29</v>
      </c>
      <c r="B29" s="94" t="s">
        <v>155</v>
      </c>
      <c r="C29" s="2"/>
      <c r="D29" s="2"/>
      <c r="E29" s="2"/>
      <c r="F29" s="2"/>
      <c r="G29" s="146">
        <v>9900</v>
      </c>
      <c r="H29" s="39" t="s">
        <v>24</v>
      </c>
    </row>
    <row r="30" spans="1:8" ht="12.75">
      <c r="A30" s="115" t="s">
        <v>30</v>
      </c>
      <c r="B30" s="94" t="s">
        <v>156</v>
      </c>
      <c r="C30" s="2"/>
      <c r="D30" s="96"/>
      <c r="E30" s="39"/>
      <c r="F30" s="39"/>
      <c r="G30" s="328">
        <f>E23-G29</f>
        <v>3600</v>
      </c>
      <c r="H30" s="2" t="s">
        <v>24</v>
      </c>
    </row>
    <row r="31" spans="1:8" ht="12.75">
      <c r="A31" s="2"/>
      <c r="C31" s="2"/>
      <c r="D31" s="96"/>
      <c r="E31" s="39"/>
      <c r="F31" s="39"/>
      <c r="G31" s="39">
        <f>SUM(G29:G30)</f>
        <v>13500</v>
      </c>
      <c r="H31" s="2" t="s">
        <v>24</v>
      </c>
    </row>
    <row r="39" ht="12.75">
      <c r="B39" s="95" t="s">
        <v>146</v>
      </c>
    </row>
    <row r="40" ht="12.75">
      <c r="B40" s="95" t="s">
        <v>147</v>
      </c>
    </row>
    <row r="41" ht="12.75">
      <c r="B41" s="94" t="s">
        <v>322</v>
      </c>
    </row>
  </sheetData>
  <sheetProtection/>
  <mergeCells count="7">
    <mergeCell ref="D6:K6"/>
    <mergeCell ref="E7:K7"/>
    <mergeCell ref="A3:M3"/>
    <mergeCell ref="C6:C8"/>
    <mergeCell ref="L6:L8"/>
    <mergeCell ref="M6:M8"/>
    <mergeCell ref="D7:D8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43.00390625" style="0" customWidth="1"/>
    <col min="3" max="3" width="9.875" style="0" customWidth="1"/>
    <col min="4" max="4" width="10.125" style="0" customWidth="1"/>
    <col min="5" max="5" width="9.875" style="0" customWidth="1"/>
    <col min="6" max="7" width="9.375" style="0" customWidth="1"/>
    <col min="11" max="11" width="10.625" style="0" customWidth="1"/>
    <col min="12" max="12" width="9.875" style="0" customWidth="1"/>
    <col min="13" max="13" width="11.00390625" style="0" customWidth="1"/>
  </cols>
  <sheetData>
    <row r="2" spans="1:13" ht="15.75">
      <c r="A2" s="548" t="s">
        <v>160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</row>
    <row r="3" spans="1:13" ht="16.5" thickBo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4"/>
      <c r="L3" s="204"/>
      <c r="M3" s="57" t="s">
        <v>22</v>
      </c>
    </row>
    <row r="4" spans="1:13" ht="13.5" customHeight="1" thickBot="1">
      <c r="A4" s="205"/>
      <c r="B4" s="5"/>
      <c r="C4" s="506" t="s">
        <v>149</v>
      </c>
      <c r="D4" s="549" t="s">
        <v>0</v>
      </c>
      <c r="E4" s="550"/>
      <c r="F4" s="550"/>
      <c r="G4" s="550"/>
      <c r="H4" s="550"/>
      <c r="I4" s="550"/>
      <c r="J4" s="550"/>
      <c r="K4" s="551"/>
      <c r="L4" s="506" t="s">
        <v>161</v>
      </c>
      <c r="M4" s="506" t="s">
        <v>139</v>
      </c>
    </row>
    <row r="5" spans="1:13" ht="13.5" customHeight="1" thickBot="1">
      <c r="A5" s="206"/>
      <c r="B5" s="7"/>
      <c r="C5" s="525"/>
      <c r="D5" s="506" t="s">
        <v>158</v>
      </c>
      <c r="E5" s="341" t="s">
        <v>140</v>
      </c>
      <c r="F5" s="342"/>
      <c r="G5" s="342"/>
      <c r="H5" s="342"/>
      <c r="I5" s="342"/>
      <c r="J5" s="342"/>
      <c r="K5" s="343"/>
      <c r="L5" s="525"/>
      <c r="M5" s="525"/>
    </row>
    <row r="6" spans="1:13" ht="39" thickBot="1">
      <c r="A6" s="207" t="s">
        <v>2</v>
      </c>
      <c r="B6" s="208" t="s">
        <v>3</v>
      </c>
      <c r="C6" s="526"/>
      <c r="D6" s="526"/>
      <c r="E6" s="61" t="s">
        <v>141</v>
      </c>
      <c r="F6" s="61" t="s">
        <v>4</v>
      </c>
      <c r="G6" s="61" t="s">
        <v>70</v>
      </c>
      <c r="H6" s="9" t="s">
        <v>5</v>
      </c>
      <c r="I6" s="10" t="s">
        <v>18</v>
      </c>
      <c r="J6" s="84" t="s">
        <v>6</v>
      </c>
      <c r="K6" s="84" t="s">
        <v>113</v>
      </c>
      <c r="L6" s="526"/>
      <c r="M6" s="526"/>
    </row>
    <row r="7" spans="1:13" ht="10.5" customHeight="1" thickBot="1">
      <c r="A7" s="11">
        <v>1</v>
      </c>
      <c r="B7" s="11">
        <v>2</v>
      </c>
      <c r="C7" s="12">
        <v>3</v>
      </c>
      <c r="D7" s="12">
        <v>4</v>
      </c>
      <c r="E7" s="12">
        <v>5</v>
      </c>
      <c r="F7" s="13">
        <v>6</v>
      </c>
      <c r="G7" s="13">
        <v>7</v>
      </c>
      <c r="H7" s="13">
        <v>8</v>
      </c>
      <c r="I7" s="14">
        <v>9</v>
      </c>
      <c r="J7" s="14">
        <v>10</v>
      </c>
      <c r="K7" s="13">
        <v>11</v>
      </c>
      <c r="L7" s="13">
        <v>12</v>
      </c>
      <c r="M7" s="13">
        <v>13</v>
      </c>
    </row>
    <row r="8" spans="1:13" ht="14.25">
      <c r="A8" s="109" t="s">
        <v>8</v>
      </c>
      <c r="B8" s="22" t="s">
        <v>97</v>
      </c>
      <c r="C8" s="22"/>
      <c r="D8" s="21"/>
      <c r="E8" s="21"/>
      <c r="F8" s="21"/>
      <c r="G8" s="21"/>
      <c r="H8" s="21"/>
      <c r="I8" s="21"/>
      <c r="J8" s="21"/>
      <c r="K8" s="21"/>
      <c r="L8" s="22"/>
      <c r="M8" s="38"/>
    </row>
    <row r="9" spans="1:13" ht="12.75" customHeight="1">
      <c r="A9" s="23">
        <v>1</v>
      </c>
      <c r="B9" s="224" t="s">
        <v>56</v>
      </c>
      <c r="C9" s="344"/>
      <c r="D9" s="48"/>
      <c r="E9" s="48"/>
      <c r="F9" s="48"/>
      <c r="G9" s="48"/>
      <c r="H9" s="48"/>
      <c r="I9" s="147"/>
      <c r="J9" s="147"/>
      <c r="K9" s="147"/>
      <c r="L9" s="48"/>
      <c r="M9" s="345"/>
    </row>
    <row r="10" spans="1:13" ht="12.75" customHeight="1">
      <c r="A10" s="24" t="s">
        <v>10</v>
      </c>
      <c r="B10" s="209" t="s">
        <v>57</v>
      </c>
      <c r="C10" s="25">
        <f>445841+148433</f>
        <v>594274</v>
      </c>
      <c r="D10" s="34">
        <f>E10</f>
        <v>80000</v>
      </c>
      <c r="E10" s="25">
        <v>80000</v>
      </c>
      <c r="F10" s="25" t="s">
        <v>11</v>
      </c>
      <c r="G10" s="25" t="s">
        <v>11</v>
      </c>
      <c r="H10" s="25" t="s">
        <v>11</v>
      </c>
      <c r="I10" s="25" t="s">
        <v>11</v>
      </c>
      <c r="J10" s="25" t="s">
        <v>11</v>
      </c>
      <c r="K10" s="25" t="s">
        <v>11</v>
      </c>
      <c r="L10" s="25" t="s">
        <v>11</v>
      </c>
      <c r="M10" s="346">
        <f>C10+D10</f>
        <v>674274</v>
      </c>
    </row>
    <row r="11" spans="1:13" ht="12.75" customHeight="1">
      <c r="A11" s="24"/>
      <c r="B11" s="209" t="s">
        <v>94</v>
      </c>
      <c r="C11" s="347"/>
      <c r="D11" s="54"/>
      <c r="E11" s="34"/>
      <c r="F11" s="25"/>
      <c r="G11" s="25"/>
      <c r="H11" s="25"/>
      <c r="I11" s="25"/>
      <c r="J11" s="25"/>
      <c r="K11" s="25"/>
      <c r="L11" s="276"/>
      <c r="M11" s="346"/>
    </row>
    <row r="12" spans="1:13" ht="12.75" customHeight="1">
      <c r="A12" s="24" t="s">
        <v>12</v>
      </c>
      <c r="B12" s="209" t="s">
        <v>296</v>
      </c>
      <c r="C12" s="347" t="s">
        <v>11</v>
      </c>
      <c r="D12" s="54">
        <f>E12</f>
        <v>30000</v>
      </c>
      <c r="E12" s="34">
        <v>30000</v>
      </c>
      <c r="F12" s="25" t="s">
        <v>11</v>
      </c>
      <c r="G12" s="25" t="s">
        <v>11</v>
      </c>
      <c r="H12" s="25" t="s">
        <v>11</v>
      </c>
      <c r="I12" s="25" t="s">
        <v>11</v>
      </c>
      <c r="J12" s="25" t="s">
        <v>11</v>
      </c>
      <c r="K12" s="25" t="s">
        <v>11</v>
      </c>
      <c r="L12" s="276" t="s">
        <v>11</v>
      </c>
      <c r="M12" s="346">
        <f>D12</f>
        <v>30000</v>
      </c>
    </row>
    <row r="13" spans="1:13" ht="12.75" customHeight="1">
      <c r="A13" s="26" t="s">
        <v>13</v>
      </c>
      <c r="B13" s="246" t="s">
        <v>162</v>
      </c>
      <c r="C13" s="348" t="s">
        <v>11</v>
      </c>
      <c r="D13" s="43">
        <f>E13+K13</f>
        <v>5000</v>
      </c>
      <c r="E13" s="348">
        <v>1000</v>
      </c>
      <c r="F13" s="348" t="s">
        <v>11</v>
      </c>
      <c r="G13" s="348" t="s">
        <v>11</v>
      </c>
      <c r="H13" s="348" t="s">
        <v>11</v>
      </c>
      <c r="I13" s="348" t="s">
        <v>11</v>
      </c>
      <c r="J13" s="348" t="s">
        <v>11</v>
      </c>
      <c r="K13" s="348">
        <v>4000</v>
      </c>
      <c r="L13" s="348" t="s">
        <v>11</v>
      </c>
      <c r="M13" s="349">
        <f>D13</f>
        <v>5000</v>
      </c>
    </row>
    <row r="14" spans="1:13" ht="12.75" customHeight="1">
      <c r="A14" s="27">
        <v>2</v>
      </c>
      <c r="B14" s="350" t="s">
        <v>163</v>
      </c>
      <c r="C14" s="351"/>
      <c r="D14" s="101"/>
      <c r="E14" s="101"/>
      <c r="F14" s="101"/>
      <c r="G14" s="101"/>
      <c r="H14" s="101"/>
      <c r="I14" s="102"/>
      <c r="J14" s="352"/>
      <c r="K14" s="352"/>
      <c r="L14" s="101"/>
      <c r="M14" s="103"/>
    </row>
    <row r="15" spans="1:13" ht="12.75" customHeight="1">
      <c r="A15" s="91"/>
      <c r="B15" s="353" t="s">
        <v>164</v>
      </c>
      <c r="C15" s="46">
        <f>111885+100000</f>
        <v>211885</v>
      </c>
      <c r="D15" s="46">
        <f>E15+K15</f>
        <v>100000</v>
      </c>
      <c r="E15" s="46">
        <v>50000</v>
      </c>
      <c r="F15" s="348" t="s">
        <v>11</v>
      </c>
      <c r="G15" s="348" t="s">
        <v>11</v>
      </c>
      <c r="H15" s="348" t="s">
        <v>11</v>
      </c>
      <c r="I15" s="348" t="s">
        <v>11</v>
      </c>
      <c r="J15" s="348" t="s">
        <v>11</v>
      </c>
      <c r="K15" s="348">
        <v>50000</v>
      </c>
      <c r="L15" s="145" t="s">
        <v>11</v>
      </c>
      <c r="M15" s="47">
        <f>C15+D15</f>
        <v>311885</v>
      </c>
    </row>
    <row r="16" spans="1:13" ht="12.75" customHeight="1">
      <c r="A16" s="27">
        <v>3</v>
      </c>
      <c r="B16" s="226" t="s">
        <v>58</v>
      </c>
      <c r="C16" s="101"/>
      <c r="D16" s="101"/>
      <c r="E16" s="354"/>
      <c r="F16" s="101"/>
      <c r="G16" s="101"/>
      <c r="H16" s="101"/>
      <c r="I16" s="101"/>
      <c r="J16" s="101"/>
      <c r="K16" s="101"/>
      <c r="L16" s="101"/>
      <c r="M16" s="103"/>
    </row>
    <row r="17" spans="1:13" ht="12.75" customHeight="1">
      <c r="A17" s="24" t="s">
        <v>10</v>
      </c>
      <c r="B17" s="267" t="s">
        <v>298</v>
      </c>
      <c r="C17" s="355" t="s">
        <v>11</v>
      </c>
      <c r="D17" s="101">
        <v>35000</v>
      </c>
      <c r="E17" s="356">
        <v>35000</v>
      </c>
      <c r="F17" s="34" t="s">
        <v>11</v>
      </c>
      <c r="G17" s="34" t="s">
        <v>11</v>
      </c>
      <c r="H17" s="34" t="s">
        <v>11</v>
      </c>
      <c r="I17" s="34" t="s">
        <v>11</v>
      </c>
      <c r="J17" s="34" t="s">
        <v>11</v>
      </c>
      <c r="K17" s="34" t="s">
        <v>11</v>
      </c>
      <c r="L17" s="357" t="s">
        <v>11</v>
      </c>
      <c r="M17" s="103">
        <v>35000</v>
      </c>
    </row>
    <row r="18" spans="1:13" ht="12.75" customHeight="1">
      <c r="A18" s="24"/>
      <c r="B18" s="267" t="s">
        <v>299</v>
      </c>
      <c r="C18" s="355"/>
      <c r="D18" s="101"/>
      <c r="E18" s="356"/>
      <c r="F18" s="34"/>
      <c r="G18" s="34"/>
      <c r="H18" s="34"/>
      <c r="I18" s="34"/>
      <c r="J18" s="34"/>
      <c r="K18" s="34"/>
      <c r="L18" s="357"/>
      <c r="M18" s="103"/>
    </row>
    <row r="19" spans="1:13" ht="12.75" customHeight="1">
      <c r="A19" s="24" t="s">
        <v>12</v>
      </c>
      <c r="B19" s="267" t="s">
        <v>300</v>
      </c>
      <c r="C19" s="355" t="s">
        <v>11</v>
      </c>
      <c r="D19" s="101">
        <v>10000</v>
      </c>
      <c r="E19" s="101">
        <v>10000</v>
      </c>
      <c r="F19" s="34" t="s">
        <v>11</v>
      </c>
      <c r="G19" s="34" t="s">
        <v>11</v>
      </c>
      <c r="H19" s="34" t="s">
        <v>11</v>
      </c>
      <c r="I19" s="34" t="s">
        <v>11</v>
      </c>
      <c r="J19" s="34" t="s">
        <v>11</v>
      </c>
      <c r="K19" s="34" t="s">
        <v>11</v>
      </c>
      <c r="L19" s="34" t="s">
        <v>11</v>
      </c>
      <c r="M19" s="103">
        <v>10000</v>
      </c>
    </row>
    <row r="20" spans="1:13" ht="12.75" customHeight="1">
      <c r="A20" s="24" t="s">
        <v>13</v>
      </c>
      <c r="B20" s="267" t="s">
        <v>301</v>
      </c>
      <c r="C20" s="355" t="s">
        <v>11</v>
      </c>
      <c r="D20" s="101">
        <f>E20</f>
        <v>25000</v>
      </c>
      <c r="E20" s="101">
        <v>25000</v>
      </c>
      <c r="F20" s="34" t="s">
        <v>11</v>
      </c>
      <c r="G20" s="34" t="s">
        <v>11</v>
      </c>
      <c r="H20" s="34" t="s">
        <v>11</v>
      </c>
      <c r="I20" s="34" t="s">
        <v>11</v>
      </c>
      <c r="J20" s="34" t="s">
        <v>11</v>
      </c>
      <c r="K20" s="34" t="s">
        <v>11</v>
      </c>
      <c r="L20" s="34" t="s">
        <v>11</v>
      </c>
      <c r="M20" s="103">
        <f>D20</f>
        <v>25000</v>
      </c>
    </row>
    <row r="21" spans="1:13" ht="12.75" customHeight="1">
      <c r="A21" s="26" t="s">
        <v>104</v>
      </c>
      <c r="B21" s="245" t="s">
        <v>297</v>
      </c>
      <c r="C21" s="358" t="s">
        <v>11</v>
      </c>
      <c r="D21" s="46">
        <v>25000</v>
      </c>
      <c r="E21" s="46">
        <v>25000</v>
      </c>
      <c r="F21" s="43" t="s">
        <v>11</v>
      </c>
      <c r="G21" s="43" t="s">
        <v>11</v>
      </c>
      <c r="H21" s="43" t="s">
        <v>11</v>
      </c>
      <c r="I21" s="43" t="s">
        <v>11</v>
      </c>
      <c r="J21" s="43" t="s">
        <v>11</v>
      </c>
      <c r="K21" s="43" t="s">
        <v>11</v>
      </c>
      <c r="L21" s="43" t="s">
        <v>11</v>
      </c>
      <c r="M21" s="47">
        <v>25000</v>
      </c>
    </row>
    <row r="22" spans="1:13" ht="12.75" customHeight="1">
      <c r="A22" s="27">
        <v>4</v>
      </c>
      <c r="B22" s="227" t="s">
        <v>71</v>
      </c>
      <c r="C22" s="248"/>
      <c r="D22" s="248"/>
      <c r="E22" s="249"/>
      <c r="F22" s="248"/>
      <c r="G22" s="248"/>
      <c r="H22" s="248"/>
      <c r="I22" s="248"/>
      <c r="J22" s="248"/>
      <c r="K22" s="248"/>
      <c r="L22" s="248"/>
      <c r="M22" s="250"/>
    </row>
    <row r="23" spans="1:13" ht="12.75" customHeight="1">
      <c r="A23" s="27"/>
      <c r="B23" s="247" t="s">
        <v>305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50"/>
    </row>
    <row r="24" spans="1:13" ht="12.75" customHeight="1">
      <c r="A24" s="24" t="s">
        <v>10</v>
      </c>
      <c r="B24" s="247" t="s">
        <v>308</v>
      </c>
      <c r="C24" s="248">
        <f>755109+30270+318229</f>
        <v>1103608</v>
      </c>
      <c r="D24" s="248">
        <f>E24</f>
        <v>120000</v>
      </c>
      <c r="E24" s="248">
        <v>120000</v>
      </c>
      <c r="F24" s="248" t="s">
        <v>11</v>
      </c>
      <c r="G24" s="248" t="s">
        <v>11</v>
      </c>
      <c r="H24" s="248" t="s">
        <v>11</v>
      </c>
      <c r="I24" s="248" t="s">
        <v>11</v>
      </c>
      <c r="J24" s="248" t="s">
        <v>11</v>
      </c>
      <c r="K24" s="248" t="s">
        <v>11</v>
      </c>
      <c r="L24" s="248" t="s">
        <v>11</v>
      </c>
      <c r="M24" s="250">
        <f>C24+D24</f>
        <v>1223608</v>
      </c>
    </row>
    <row r="25" spans="1:13" ht="12.75" customHeight="1">
      <c r="A25" s="24"/>
      <c r="B25" s="247" t="s">
        <v>302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50"/>
    </row>
    <row r="26" spans="1:13" ht="12.75" customHeight="1">
      <c r="A26" s="24" t="s">
        <v>12</v>
      </c>
      <c r="B26" s="297" t="s">
        <v>306</v>
      </c>
      <c r="C26" s="248">
        <v>38925</v>
      </c>
      <c r="D26" s="248">
        <v>90000</v>
      </c>
      <c r="E26" s="248">
        <v>90000</v>
      </c>
      <c r="F26" s="248" t="s">
        <v>11</v>
      </c>
      <c r="G26" s="248" t="s">
        <v>11</v>
      </c>
      <c r="H26" s="248" t="s">
        <v>11</v>
      </c>
      <c r="I26" s="248" t="s">
        <v>11</v>
      </c>
      <c r="J26" s="248" t="s">
        <v>11</v>
      </c>
      <c r="K26" s="248" t="s">
        <v>11</v>
      </c>
      <c r="L26" s="248" t="s">
        <v>11</v>
      </c>
      <c r="M26" s="250">
        <f>C26+D26</f>
        <v>128925</v>
      </c>
    </row>
    <row r="27" spans="1:13" ht="12.75" customHeight="1">
      <c r="A27" s="24"/>
      <c r="B27" s="297" t="s">
        <v>307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50"/>
    </row>
    <row r="28" spans="1:13" ht="12.75" customHeight="1">
      <c r="A28" s="24" t="s">
        <v>13</v>
      </c>
      <c r="B28" s="297" t="s">
        <v>303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50"/>
    </row>
    <row r="29" spans="1:13" ht="12.75" customHeight="1">
      <c r="A29" s="26"/>
      <c r="B29" s="246" t="s">
        <v>304</v>
      </c>
      <c r="C29" s="281" t="s">
        <v>11</v>
      </c>
      <c r="D29" s="281">
        <f>E29</f>
        <v>120000</v>
      </c>
      <c r="E29" s="281">
        <v>120000</v>
      </c>
      <c r="F29" s="281" t="s">
        <v>11</v>
      </c>
      <c r="G29" s="281" t="s">
        <v>11</v>
      </c>
      <c r="H29" s="281" t="s">
        <v>11</v>
      </c>
      <c r="I29" s="281" t="s">
        <v>11</v>
      </c>
      <c r="J29" s="281" t="s">
        <v>11</v>
      </c>
      <c r="K29" s="281" t="s">
        <v>11</v>
      </c>
      <c r="L29" s="281" t="s">
        <v>11</v>
      </c>
      <c r="M29" s="282">
        <f>D29</f>
        <v>120000</v>
      </c>
    </row>
    <row r="30" spans="1:15" ht="12.75" customHeight="1">
      <c r="A30" s="27">
        <v>5</v>
      </c>
      <c r="B30" s="283" t="s">
        <v>88</v>
      </c>
      <c r="C30" s="248"/>
      <c r="D30" s="248"/>
      <c r="E30" s="251"/>
      <c r="F30" s="248"/>
      <c r="G30" s="248"/>
      <c r="H30" s="248"/>
      <c r="I30" s="248"/>
      <c r="J30" s="248"/>
      <c r="K30" s="248"/>
      <c r="L30" s="248"/>
      <c r="M30" s="250"/>
      <c r="O30" s="202"/>
    </row>
    <row r="31" spans="1:13" ht="12.75" customHeight="1">
      <c r="A31" s="24"/>
      <c r="B31" s="31" t="s">
        <v>165</v>
      </c>
      <c r="C31" s="248"/>
      <c r="D31" s="248"/>
      <c r="E31" s="249" t="s">
        <v>20</v>
      </c>
      <c r="F31" s="248"/>
      <c r="G31" s="248"/>
      <c r="H31" s="248"/>
      <c r="I31" s="248"/>
      <c r="J31" s="248"/>
      <c r="K31" s="248"/>
      <c r="L31" s="248"/>
      <c r="M31" s="250"/>
    </row>
    <row r="32" spans="1:13" ht="12.75">
      <c r="A32" s="24"/>
      <c r="B32" s="31" t="s">
        <v>166</v>
      </c>
      <c r="C32" s="248">
        <f>75170+2138256.4</f>
        <v>2213426.4</v>
      </c>
      <c r="D32" s="248">
        <f>E32+J32</f>
        <v>1297200</v>
      </c>
      <c r="E32" s="251">
        <f>(7*1500+5*2000+33000+10000)+616850</f>
        <v>680350</v>
      </c>
      <c r="F32" s="248" t="s">
        <v>11</v>
      </c>
      <c r="G32" s="248" t="s">
        <v>11</v>
      </c>
      <c r="H32" s="248" t="s">
        <v>11</v>
      </c>
      <c r="I32" s="248" t="s">
        <v>11</v>
      </c>
      <c r="J32" s="248">
        <v>616850</v>
      </c>
      <c r="K32" s="248" t="s">
        <v>11</v>
      </c>
      <c r="L32" s="248" t="s">
        <v>11</v>
      </c>
      <c r="M32" s="250">
        <f>C32+D32</f>
        <v>3510626.4</v>
      </c>
    </row>
    <row r="33" spans="1:13" ht="12.75">
      <c r="A33" s="24"/>
      <c r="B33" s="31" t="s">
        <v>167</v>
      </c>
      <c r="C33" s="248"/>
      <c r="D33" s="248"/>
      <c r="E33" s="251"/>
      <c r="F33" s="248"/>
      <c r="G33" s="248"/>
      <c r="H33" s="248"/>
      <c r="I33" s="248"/>
      <c r="J33" s="248"/>
      <c r="K33" s="248"/>
      <c r="L33" s="248"/>
      <c r="M33" s="250"/>
    </row>
    <row r="34" spans="1:13" ht="13.5" thickBot="1">
      <c r="A34" s="24"/>
      <c r="B34" s="31" t="s">
        <v>168</v>
      </c>
      <c r="C34" s="248"/>
      <c r="D34" s="248"/>
      <c r="E34" s="251"/>
      <c r="F34" s="248"/>
      <c r="G34" s="248"/>
      <c r="H34" s="248"/>
      <c r="I34" s="248"/>
      <c r="J34" s="248"/>
      <c r="K34" s="248"/>
      <c r="L34" s="248"/>
      <c r="M34" s="250"/>
    </row>
    <row r="35" spans="1:13" ht="16.5" thickBot="1">
      <c r="A35" s="211"/>
      <c r="B35" s="98" t="s">
        <v>14</v>
      </c>
      <c r="C35" s="252">
        <f aca="true" t="shared" si="0" ref="C35:L35">SUM(C9:C34)</f>
        <v>4162118.4</v>
      </c>
      <c r="D35" s="252">
        <f t="shared" si="0"/>
        <v>1937200</v>
      </c>
      <c r="E35" s="252">
        <f t="shared" si="0"/>
        <v>1266350</v>
      </c>
      <c r="F35" s="252">
        <f t="shared" si="0"/>
        <v>0</v>
      </c>
      <c r="G35" s="252">
        <f t="shared" si="0"/>
        <v>0</v>
      </c>
      <c r="H35" s="252">
        <f t="shared" si="0"/>
        <v>0</v>
      </c>
      <c r="I35" s="252">
        <f t="shared" si="0"/>
        <v>0</v>
      </c>
      <c r="J35" s="252">
        <f t="shared" si="0"/>
        <v>616850</v>
      </c>
      <c r="K35" s="252">
        <f t="shared" si="0"/>
        <v>54000</v>
      </c>
      <c r="L35" s="252">
        <f t="shared" si="0"/>
        <v>0</v>
      </c>
      <c r="M35" s="253">
        <f>SUM(M10:M34)</f>
        <v>6099318.4</v>
      </c>
    </row>
    <row r="36" spans="1:13" ht="12.75">
      <c r="A36" s="222"/>
      <c r="B36" s="200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</row>
    <row r="37" ht="13.5" customHeight="1" thickBot="1"/>
    <row r="38" spans="1:13" ht="14.25">
      <c r="A38" s="109" t="s">
        <v>15</v>
      </c>
      <c r="B38" s="22" t="s">
        <v>99</v>
      </c>
      <c r="C38" s="261"/>
      <c r="D38" s="262"/>
      <c r="E38" s="262"/>
      <c r="F38" s="262"/>
      <c r="G38" s="262"/>
      <c r="H38" s="262"/>
      <c r="I38" s="262"/>
      <c r="J38" s="262"/>
      <c r="K38" s="262"/>
      <c r="L38" s="262"/>
      <c r="M38" s="263"/>
    </row>
    <row r="39" spans="1:13" ht="12.75">
      <c r="A39" s="27">
        <v>1</v>
      </c>
      <c r="B39" s="278" t="s">
        <v>107</v>
      </c>
      <c r="C39" s="256"/>
      <c r="D39" s="248"/>
      <c r="E39" s="248"/>
      <c r="F39" s="248"/>
      <c r="G39" s="248"/>
      <c r="H39" s="248"/>
      <c r="I39" s="248"/>
      <c r="J39" s="248"/>
      <c r="K39" s="248"/>
      <c r="L39" s="248"/>
      <c r="M39" s="250"/>
    </row>
    <row r="40" spans="1:13" ht="13.5" thickBot="1">
      <c r="A40" s="37"/>
      <c r="B40" s="277" t="s">
        <v>105</v>
      </c>
      <c r="C40" s="256" t="s">
        <v>11</v>
      </c>
      <c r="D40" s="248">
        <f>E40</f>
        <v>10000</v>
      </c>
      <c r="E40" s="248">
        <v>10000</v>
      </c>
      <c r="F40" s="248" t="s">
        <v>11</v>
      </c>
      <c r="G40" s="248" t="s">
        <v>11</v>
      </c>
      <c r="H40" s="248" t="s">
        <v>11</v>
      </c>
      <c r="I40" s="248" t="s">
        <v>11</v>
      </c>
      <c r="J40" s="248" t="s">
        <v>11</v>
      </c>
      <c r="K40" s="248" t="s">
        <v>11</v>
      </c>
      <c r="L40" s="248" t="s">
        <v>11</v>
      </c>
      <c r="M40" s="250">
        <f>D40</f>
        <v>10000</v>
      </c>
    </row>
    <row r="41" spans="1:13" ht="16.5" thickBot="1">
      <c r="A41" s="211"/>
      <c r="B41" s="98" t="s">
        <v>17</v>
      </c>
      <c r="C41" s="252">
        <f>SUM(C39:C40)</f>
        <v>0</v>
      </c>
      <c r="D41" s="252">
        <f aca="true" t="shared" si="1" ref="D41:M41">SUM(D39:D40)</f>
        <v>10000</v>
      </c>
      <c r="E41" s="252">
        <f t="shared" si="1"/>
        <v>10000</v>
      </c>
      <c r="F41" s="252">
        <f t="shared" si="1"/>
        <v>0</v>
      </c>
      <c r="G41" s="252">
        <f t="shared" si="1"/>
        <v>0</v>
      </c>
      <c r="H41" s="252">
        <f t="shared" si="1"/>
        <v>0</v>
      </c>
      <c r="I41" s="252">
        <f t="shared" si="1"/>
        <v>0</v>
      </c>
      <c r="J41" s="252">
        <f t="shared" si="1"/>
        <v>0</v>
      </c>
      <c r="K41" s="252">
        <f t="shared" si="1"/>
        <v>0</v>
      </c>
      <c r="L41" s="252">
        <f t="shared" si="1"/>
        <v>0</v>
      </c>
      <c r="M41" s="253">
        <f t="shared" si="1"/>
        <v>10000</v>
      </c>
    </row>
    <row r="42" spans="1:13" ht="13.5" customHeight="1">
      <c r="A42" s="93"/>
      <c r="B42" s="142"/>
      <c r="C42" s="257"/>
      <c r="D42" s="255"/>
      <c r="E42" s="257"/>
      <c r="F42" s="257"/>
      <c r="G42" s="257"/>
      <c r="H42" s="257"/>
      <c r="I42" s="257"/>
      <c r="J42" s="257"/>
      <c r="K42" s="257"/>
      <c r="L42" s="257"/>
      <c r="M42" s="257"/>
    </row>
    <row r="43" spans="1:13" ht="9.75" customHeight="1" thickBot="1">
      <c r="A43" s="93"/>
      <c r="B43" s="142"/>
      <c r="C43" s="257"/>
      <c r="D43" s="255"/>
      <c r="E43" s="257"/>
      <c r="F43" s="257"/>
      <c r="G43" s="257"/>
      <c r="H43" s="257"/>
      <c r="I43" s="257"/>
      <c r="J43" s="257"/>
      <c r="K43" s="257"/>
      <c r="L43" s="257"/>
      <c r="M43" s="257"/>
    </row>
    <row r="44" spans="2:13" ht="26.25" customHeight="1" thickBot="1">
      <c r="B44" s="360" t="s">
        <v>59</v>
      </c>
      <c r="C44" s="337">
        <f aca="true" t="shared" si="2" ref="C44:M44">C35+C41</f>
        <v>4162118.4</v>
      </c>
      <c r="D44" s="337">
        <f t="shared" si="2"/>
        <v>1947200</v>
      </c>
      <c r="E44" s="337">
        <f t="shared" si="2"/>
        <v>1276350</v>
      </c>
      <c r="F44" s="337">
        <f t="shared" si="2"/>
        <v>0</v>
      </c>
      <c r="G44" s="337">
        <f t="shared" si="2"/>
        <v>0</v>
      </c>
      <c r="H44" s="337">
        <f t="shared" si="2"/>
        <v>0</v>
      </c>
      <c r="I44" s="337">
        <f t="shared" si="2"/>
        <v>0</v>
      </c>
      <c r="J44" s="337">
        <f t="shared" si="2"/>
        <v>616850</v>
      </c>
      <c r="K44" s="337">
        <f t="shared" si="2"/>
        <v>54000</v>
      </c>
      <c r="L44" s="337">
        <f t="shared" si="2"/>
        <v>0</v>
      </c>
      <c r="M44" s="338">
        <f t="shared" si="2"/>
        <v>6109318.4</v>
      </c>
    </row>
    <row r="45" spans="1:13" ht="12.75" customHeight="1">
      <c r="A45" s="210"/>
      <c r="B45" s="210"/>
      <c r="C45" s="258"/>
      <c r="D45" s="258"/>
      <c r="E45" s="258"/>
      <c r="F45" s="258"/>
      <c r="G45" s="258"/>
      <c r="H45" s="258"/>
      <c r="I45" s="258"/>
      <c r="J45" s="258"/>
      <c r="K45" s="259"/>
      <c r="L45" s="259"/>
      <c r="M45" s="260"/>
    </row>
    <row r="46" spans="1:13" ht="12.75" customHeight="1">
      <c r="A46" s="210"/>
      <c r="B46" s="210"/>
      <c r="C46" s="258"/>
      <c r="D46" s="258"/>
      <c r="E46" s="258"/>
      <c r="F46" s="258"/>
      <c r="G46" s="258"/>
      <c r="H46" s="258"/>
      <c r="I46" s="258"/>
      <c r="J46" s="258"/>
      <c r="K46" s="259"/>
      <c r="L46" s="259"/>
      <c r="M46" s="260"/>
    </row>
    <row r="47" spans="1:13" ht="12.75" customHeight="1" thickBot="1">
      <c r="A47" s="210"/>
      <c r="B47" s="210"/>
      <c r="C47" s="258"/>
      <c r="D47" s="258"/>
      <c r="E47" s="258"/>
      <c r="F47" s="258"/>
      <c r="G47" s="258"/>
      <c r="H47" s="258"/>
      <c r="I47" s="258"/>
      <c r="J47" s="258"/>
      <c r="K47" s="259"/>
      <c r="L47" s="259"/>
      <c r="M47" s="260" t="s">
        <v>22</v>
      </c>
    </row>
    <row r="48" spans="1:13" ht="12.75" customHeight="1" thickBot="1">
      <c r="A48" s="205"/>
      <c r="B48" s="5"/>
      <c r="C48" s="506" t="s">
        <v>149</v>
      </c>
      <c r="D48" s="549" t="s">
        <v>0</v>
      </c>
      <c r="E48" s="550"/>
      <c r="F48" s="550"/>
      <c r="G48" s="550"/>
      <c r="H48" s="550"/>
      <c r="I48" s="550"/>
      <c r="J48" s="550"/>
      <c r="K48" s="551"/>
      <c r="L48" s="506" t="s">
        <v>161</v>
      </c>
      <c r="M48" s="506" t="s">
        <v>116</v>
      </c>
    </row>
    <row r="49" spans="1:13" ht="12.75" customHeight="1" thickBot="1">
      <c r="A49" s="206"/>
      <c r="B49" s="7"/>
      <c r="C49" s="525"/>
      <c r="D49" s="506" t="s">
        <v>158</v>
      </c>
      <c r="E49" s="533" t="s">
        <v>1</v>
      </c>
      <c r="F49" s="534"/>
      <c r="G49" s="534"/>
      <c r="H49" s="534"/>
      <c r="I49" s="534"/>
      <c r="J49" s="534"/>
      <c r="K49" s="535"/>
      <c r="L49" s="525"/>
      <c r="M49" s="525"/>
    </row>
    <row r="50" spans="1:13" ht="33.75" customHeight="1" thickBot="1">
      <c r="A50" s="207" t="s">
        <v>2</v>
      </c>
      <c r="B50" s="208" t="s">
        <v>3</v>
      </c>
      <c r="C50" s="526"/>
      <c r="D50" s="526"/>
      <c r="E50" s="61" t="s">
        <v>141</v>
      </c>
      <c r="F50" s="61" t="s">
        <v>4</v>
      </c>
      <c r="G50" s="61" t="s">
        <v>70</v>
      </c>
      <c r="H50" s="9" t="s">
        <v>5</v>
      </c>
      <c r="I50" s="10" t="s">
        <v>18</v>
      </c>
      <c r="J50" s="84" t="s">
        <v>6</v>
      </c>
      <c r="K50" s="84" t="s">
        <v>113</v>
      </c>
      <c r="L50" s="526"/>
      <c r="M50" s="526"/>
    </row>
    <row r="51" spans="1:13" ht="12.75" customHeight="1" thickBot="1">
      <c r="A51" s="11">
        <v>1</v>
      </c>
      <c r="B51" s="11">
        <v>2</v>
      </c>
      <c r="C51" s="12">
        <v>3</v>
      </c>
      <c r="D51" s="12">
        <v>4</v>
      </c>
      <c r="E51" s="12">
        <v>5</v>
      </c>
      <c r="F51" s="13">
        <v>6</v>
      </c>
      <c r="G51" s="13">
        <v>7</v>
      </c>
      <c r="H51" s="13">
        <v>8</v>
      </c>
      <c r="I51" s="14">
        <v>9</v>
      </c>
      <c r="J51" s="14">
        <v>10</v>
      </c>
      <c r="K51" s="13">
        <v>11</v>
      </c>
      <c r="L51" s="13">
        <v>12</v>
      </c>
      <c r="M51" s="13">
        <v>13</v>
      </c>
    </row>
    <row r="52" spans="1:13" ht="12.75" customHeight="1" thickBot="1">
      <c r="A52" s="210"/>
      <c r="B52" s="210"/>
      <c r="C52" s="258"/>
      <c r="D52" s="258"/>
      <c r="E52" s="258"/>
      <c r="F52" s="258"/>
      <c r="G52" s="258"/>
      <c r="H52" s="258"/>
      <c r="I52" s="258"/>
      <c r="J52" s="258"/>
      <c r="K52" s="259"/>
      <c r="L52" s="259"/>
      <c r="M52" s="260"/>
    </row>
    <row r="53" spans="1:13" ht="14.25">
      <c r="A53" s="109" t="s">
        <v>21</v>
      </c>
      <c r="B53" s="22" t="s">
        <v>100</v>
      </c>
      <c r="C53" s="261"/>
      <c r="D53" s="262"/>
      <c r="E53" s="262"/>
      <c r="F53" s="262"/>
      <c r="G53" s="262"/>
      <c r="H53" s="262"/>
      <c r="I53" s="262"/>
      <c r="J53" s="262"/>
      <c r="K53" s="262"/>
      <c r="L53" s="262"/>
      <c r="M53" s="263"/>
    </row>
    <row r="54" spans="1:13" ht="16.5" customHeight="1">
      <c r="A54" s="212">
        <v>1</v>
      </c>
      <c r="B54" s="302" t="s">
        <v>169</v>
      </c>
      <c r="C54" s="264" t="s">
        <v>11</v>
      </c>
      <c r="D54" s="264">
        <f>E54</f>
        <v>8000</v>
      </c>
      <c r="E54" s="264">
        <v>8000</v>
      </c>
      <c r="F54" s="264" t="s">
        <v>11</v>
      </c>
      <c r="G54" s="264" t="s">
        <v>11</v>
      </c>
      <c r="H54" s="264" t="s">
        <v>11</v>
      </c>
      <c r="I54" s="264" t="s">
        <v>11</v>
      </c>
      <c r="J54" s="264" t="s">
        <v>11</v>
      </c>
      <c r="K54" s="264" t="s">
        <v>11</v>
      </c>
      <c r="L54" s="264" t="s">
        <v>11</v>
      </c>
      <c r="M54" s="265">
        <f>D54</f>
        <v>8000</v>
      </c>
    </row>
    <row r="55" spans="1:13" ht="12.75">
      <c r="A55" s="23">
        <v>2</v>
      </c>
      <c r="B55" s="359" t="s">
        <v>170</v>
      </c>
      <c r="C55" s="248"/>
      <c r="D55" s="248"/>
      <c r="E55" s="249"/>
      <c r="F55" s="248"/>
      <c r="G55" s="248"/>
      <c r="H55" s="248"/>
      <c r="I55" s="248"/>
      <c r="J55" s="248"/>
      <c r="K55" s="248"/>
      <c r="L55" s="248"/>
      <c r="M55" s="250"/>
    </row>
    <row r="56" spans="1:13" ht="12.75">
      <c r="A56" s="27"/>
      <c r="B56" s="142" t="s">
        <v>171</v>
      </c>
      <c r="C56" s="248" t="s">
        <v>11</v>
      </c>
      <c r="D56" s="248">
        <f>E56</f>
        <v>6000</v>
      </c>
      <c r="E56" s="248">
        <v>6000</v>
      </c>
      <c r="F56" s="248" t="s">
        <v>11</v>
      </c>
      <c r="G56" s="248" t="s">
        <v>11</v>
      </c>
      <c r="H56" s="248" t="s">
        <v>11</v>
      </c>
      <c r="I56" s="248" t="s">
        <v>11</v>
      </c>
      <c r="J56" s="248" t="s">
        <v>11</v>
      </c>
      <c r="K56" s="248" t="s">
        <v>11</v>
      </c>
      <c r="L56" s="248" t="s">
        <v>11</v>
      </c>
      <c r="M56" s="250">
        <f>D56</f>
        <v>6000</v>
      </c>
    </row>
    <row r="57" spans="1:13" ht="12.75">
      <c r="A57" s="388">
        <v>3</v>
      </c>
      <c r="B57" s="417" t="s">
        <v>121</v>
      </c>
      <c r="C57" s="364"/>
      <c r="D57" s="364"/>
      <c r="E57" s="365"/>
      <c r="F57" s="364"/>
      <c r="G57" s="364"/>
      <c r="H57" s="364"/>
      <c r="I57" s="364"/>
      <c r="J57" s="364"/>
      <c r="K57" s="364"/>
      <c r="L57" s="418"/>
      <c r="M57" s="419"/>
    </row>
    <row r="58" spans="1:13" ht="13.5" thickBot="1">
      <c r="A58" s="433"/>
      <c r="B58" s="378" t="s">
        <v>205</v>
      </c>
      <c r="C58" s="379" t="s">
        <v>11</v>
      </c>
      <c r="D58" s="379">
        <f>E58</f>
        <v>224000</v>
      </c>
      <c r="E58" s="387">
        <f>8*28000</f>
        <v>224000</v>
      </c>
      <c r="F58" s="379" t="s">
        <v>11</v>
      </c>
      <c r="G58" s="379" t="s">
        <v>11</v>
      </c>
      <c r="H58" s="379" t="s">
        <v>11</v>
      </c>
      <c r="I58" s="387" t="s">
        <v>11</v>
      </c>
      <c r="J58" s="387" t="s">
        <v>11</v>
      </c>
      <c r="K58" s="379" t="s">
        <v>11</v>
      </c>
      <c r="L58" s="379" t="s">
        <v>11</v>
      </c>
      <c r="M58" s="380">
        <f>D58</f>
        <v>224000</v>
      </c>
    </row>
    <row r="59" spans="1:13" ht="20.25" customHeight="1" thickBot="1">
      <c r="A59" s="211"/>
      <c r="B59" s="98" t="s">
        <v>172</v>
      </c>
      <c r="C59" s="252">
        <f>SUM(C54:C58)</f>
        <v>0</v>
      </c>
      <c r="D59" s="252">
        <f aca="true" t="shared" si="3" ref="D59:M59">SUM(D54:D58)</f>
        <v>238000</v>
      </c>
      <c r="E59" s="252">
        <f t="shared" si="3"/>
        <v>238000</v>
      </c>
      <c r="F59" s="252">
        <f t="shared" si="3"/>
        <v>0</v>
      </c>
      <c r="G59" s="252">
        <f t="shared" si="3"/>
        <v>0</v>
      </c>
      <c r="H59" s="252">
        <f t="shared" si="3"/>
        <v>0</v>
      </c>
      <c r="I59" s="252">
        <f t="shared" si="3"/>
        <v>0</v>
      </c>
      <c r="J59" s="252">
        <f t="shared" si="3"/>
        <v>0</v>
      </c>
      <c r="K59" s="252">
        <f t="shared" si="3"/>
        <v>0</v>
      </c>
      <c r="L59" s="252">
        <f t="shared" si="3"/>
        <v>0</v>
      </c>
      <c r="M59" s="253">
        <f t="shared" si="3"/>
        <v>238000</v>
      </c>
    </row>
    <row r="60" spans="3:13" ht="13.5" thickBot="1"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2:13" ht="26.25" thickBot="1">
      <c r="B61" s="335" t="s">
        <v>72</v>
      </c>
      <c r="C61" s="337">
        <f aca="true" t="shared" si="4" ref="C61:M61">C44+C59</f>
        <v>4162118.4</v>
      </c>
      <c r="D61" s="337">
        <f t="shared" si="4"/>
        <v>2185200</v>
      </c>
      <c r="E61" s="337">
        <f t="shared" si="4"/>
        <v>1514350</v>
      </c>
      <c r="F61" s="337">
        <f t="shared" si="4"/>
        <v>0</v>
      </c>
      <c r="G61" s="337">
        <f t="shared" si="4"/>
        <v>0</v>
      </c>
      <c r="H61" s="337">
        <f t="shared" si="4"/>
        <v>0</v>
      </c>
      <c r="I61" s="337">
        <f t="shared" si="4"/>
        <v>0</v>
      </c>
      <c r="J61" s="337">
        <f t="shared" si="4"/>
        <v>616850</v>
      </c>
      <c r="K61" s="337">
        <f t="shared" si="4"/>
        <v>54000</v>
      </c>
      <c r="L61" s="337">
        <f t="shared" si="4"/>
        <v>0</v>
      </c>
      <c r="M61" s="338">
        <f t="shared" si="4"/>
        <v>6347318.4</v>
      </c>
    </row>
    <row r="62" spans="1:13" ht="12.75">
      <c r="A62" s="94"/>
      <c r="B62" s="94"/>
      <c r="C62" s="96"/>
      <c r="D62" s="96"/>
      <c r="E62" s="96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94"/>
      <c r="B63" s="94"/>
      <c r="C63" s="96"/>
      <c r="D63" s="96"/>
      <c r="E63" s="96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94"/>
      <c r="B64" s="94"/>
      <c r="C64" s="96"/>
      <c r="D64" s="96"/>
      <c r="E64" s="96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2"/>
      <c r="B66" s="94" t="s">
        <v>23</v>
      </c>
      <c r="C66" s="94"/>
      <c r="D66" s="94"/>
      <c r="E66" s="96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115" t="s">
        <v>29</v>
      </c>
      <c r="B67" s="94" t="s">
        <v>155</v>
      </c>
      <c r="C67" s="94"/>
      <c r="D67" s="94"/>
      <c r="E67" s="94"/>
      <c r="G67" s="96"/>
      <c r="H67" s="94"/>
      <c r="I67" s="96">
        <v>291550</v>
      </c>
      <c r="J67" s="94" t="s">
        <v>24</v>
      </c>
      <c r="K67" s="96"/>
      <c r="L67" s="94"/>
      <c r="M67" s="94"/>
    </row>
    <row r="68" spans="1:10" ht="12.75">
      <c r="A68" s="115" t="s">
        <v>30</v>
      </c>
      <c r="B68" s="2" t="s">
        <v>212</v>
      </c>
      <c r="C68" s="2"/>
      <c r="D68" s="96"/>
      <c r="E68" s="39"/>
      <c r="G68" s="279"/>
      <c r="H68" s="2"/>
      <c r="I68" s="298">
        <f>E32</f>
        <v>680350</v>
      </c>
      <c r="J68" s="2" t="s">
        <v>24</v>
      </c>
    </row>
    <row r="69" spans="1:10" ht="12.75">
      <c r="A69" s="115" t="s">
        <v>106</v>
      </c>
      <c r="B69" s="2" t="s">
        <v>273</v>
      </c>
      <c r="C69" s="2"/>
      <c r="D69" s="96"/>
      <c r="E69" s="39"/>
      <c r="G69" s="279"/>
      <c r="H69" s="2"/>
      <c r="I69" s="298">
        <v>91483</v>
      </c>
      <c r="J69" s="2" t="s">
        <v>24</v>
      </c>
    </row>
    <row r="70" spans="1:10" ht="12.75">
      <c r="A70" s="296" t="s">
        <v>211</v>
      </c>
      <c r="B70" s="94" t="s">
        <v>272</v>
      </c>
      <c r="C70" s="94"/>
      <c r="D70" s="94"/>
      <c r="E70" s="94"/>
      <c r="F70" s="96"/>
      <c r="G70" s="96"/>
      <c r="H70" s="2"/>
      <c r="I70" s="326">
        <f>E61-I67-I68-I69</f>
        <v>450967</v>
      </c>
      <c r="J70" s="2" t="s">
        <v>24</v>
      </c>
    </row>
    <row r="71" spans="1:10" ht="12.75">
      <c r="A71" s="60"/>
      <c r="B71" s="94"/>
      <c r="C71" s="94"/>
      <c r="D71" s="94"/>
      <c r="E71" s="228"/>
      <c r="F71" s="229"/>
      <c r="G71" s="229"/>
      <c r="H71" s="94"/>
      <c r="I71" s="96">
        <f>SUM(I67:I70)</f>
        <v>1514350</v>
      </c>
      <c r="J71" s="2" t="s">
        <v>24</v>
      </c>
    </row>
    <row r="72" spans="1:9" ht="12.75">
      <c r="A72" s="60"/>
      <c r="C72" s="94"/>
      <c r="D72" s="94"/>
      <c r="E72" s="94"/>
      <c r="F72" s="96"/>
      <c r="G72" s="94"/>
      <c r="H72" s="94"/>
      <c r="I72" s="94"/>
    </row>
    <row r="73" ht="12.75">
      <c r="I73" s="202"/>
    </row>
    <row r="85" ht="12.75">
      <c r="B85" s="95" t="s">
        <v>146</v>
      </c>
    </row>
    <row r="86" ht="12.75">
      <c r="B86" s="95" t="s">
        <v>147</v>
      </c>
    </row>
    <row r="87" ht="12.75">
      <c r="B87" s="94" t="s">
        <v>322</v>
      </c>
    </row>
    <row r="89" ht="12.75">
      <c r="B89" s="39"/>
    </row>
  </sheetData>
  <sheetProtection/>
  <mergeCells count="12">
    <mergeCell ref="C48:C50"/>
    <mergeCell ref="D48:K48"/>
    <mergeCell ref="L48:L50"/>
    <mergeCell ref="M48:M50"/>
    <mergeCell ref="D49:D50"/>
    <mergeCell ref="E49:K49"/>
    <mergeCell ref="A2:M2"/>
    <mergeCell ref="C4:C6"/>
    <mergeCell ref="L4:L6"/>
    <mergeCell ref="M4:M6"/>
    <mergeCell ref="D5:D6"/>
    <mergeCell ref="D4:K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7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41.00390625" style="0" customWidth="1"/>
    <col min="3" max="3" width="10.25390625" style="0" customWidth="1"/>
    <col min="4" max="4" width="9.625" style="0" customWidth="1"/>
    <col min="5" max="5" width="10.375" style="0" customWidth="1"/>
    <col min="6" max="6" width="9.25390625" style="0" customWidth="1"/>
    <col min="7" max="7" width="8.875" style="0" customWidth="1"/>
    <col min="9" max="9" width="9.75390625" style="0" customWidth="1"/>
    <col min="10" max="10" width="10.75390625" style="0" customWidth="1"/>
    <col min="11" max="11" width="11.00390625" style="0" customWidth="1"/>
    <col min="12" max="12" width="10.875" style="0" customWidth="1"/>
    <col min="13" max="13" width="10.625" style="0" customWidth="1"/>
  </cols>
  <sheetData>
    <row r="1" ht="10.5" customHeight="1"/>
    <row r="2" spans="1:13" ht="15.75">
      <c r="A2" s="505" t="s">
        <v>269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</row>
    <row r="3" spans="1:13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 t="s">
        <v>22</v>
      </c>
    </row>
    <row r="4" spans="1:13" ht="13.5" customHeight="1" thickBot="1">
      <c r="A4" s="80"/>
      <c r="B4" s="81"/>
      <c r="C4" s="506" t="s">
        <v>149</v>
      </c>
      <c r="D4" s="527" t="s">
        <v>0</v>
      </c>
      <c r="E4" s="528"/>
      <c r="F4" s="528"/>
      <c r="G4" s="528"/>
      <c r="H4" s="528"/>
      <c r="I4" s="528"/>
      <c r="J4" s="528"/>
      <c r="K4" s="529"/>
      <c r="L4" s="506" t="s">
        <v>157</v>
      </c>
      <c r="M4" s="530" t="s">
        <v>114</v>
      </c>
    </row>
    <row r="5" spans="1:13" ht="13.5" customHeight="1" thickBot="1">
      <c r="A5" s="82"/>
      <c r="B5" s="83"/>
      <c r="C5" s="525"/>
      <c r="D5" s="530" t="s">
        <v>158</v>
      </c>
      <c r="E5" s="533" t="s">
        <v>1</v>
      </c>
      <c r="F5" s="534"/>
      <c r="G5" s="534"/>
      <c r="H5" s="534"/>
      <c r="I5" s="534"/>
      <c r="J5" s="534"/>
      <c r="K5" s="535"/>
      <c r="L5" s="525"/>
      <c r="M5" s="531"/>
    </row>
    <row r="6" spans="1:13" ht="34.5" customHeight="1" thickBot="1">
      <c r="A6" s="8" t="s">
        <v>2</v>
      </c>
      <c r="B6" s="33" t="s">
        <v>3</v>
      </c>
      <c r="C6" s="526"/>
      <c r="D6" s="532"/>
      <c r="E6" s="316" t="s">
        <v>135</v>
      </c>
      <c r="F6" s="61" t="s">
        <v>115</v>
      </c>
      <c r="G6" s="61" t="s">
        <v>69</v>
      </c>
      <c r="H6" s="9" t="s">
        <v>5</v>
      </c>
      <c r="I6" s="10" t="s">
        <v>108</v>
      </c>
      <c r="J6" s="10" t="s">
        <v>6</v>
      </c>
      <c r="K6" s="10" t="s">
        <v>131</v>
      </c>
      <c r="L6" s="526"/>
      <c r="M6" s="532"/>
    </row>
    <row r="7" spans="1:13" ht="10.5" customHeight="1" thickBot="1">
      <c r="A7" s="11">
        <v>1</v>
      </c>
      <c r="B7" s="11">
        <v>2</v>
      </c>
      <c r="C7" s="12">
        <v>3</v>
      </c>
      <c r="D7" s="12">
        <v>4</v>
      </c>
      <c r="E7" s="315">
        <v>5</v>
      </c>
      <c r="F7" s="13">
        <v>6</v>
      </c>
      <c r="G7" s="13">
        <v>7</v>
      </c>
      <c r="H7" s="13">
        <v>8</v>
      </c>
      <c r="I7" s="14">
        <v>9</v>
      </c>
      <c r="J7" s="14">
        <v>10</v>
      </c>
      <c r="K7" s="13">
        <v>11</v>
      </c>
      <c r="L7" s="13">
        <v>12</v>
      </c>
      <c r="M7" s="13">
        <v>13</v>
      </c>
    </row>
    <row r="8" spans="1:13" ht="14.25">
      <c r="A8" s="109" t="s">
        <v>8</v>
      </c>
      <c r="B8" s="22" t="s">
        <v>97</v>
      </c>
      <c r="C8" s="22"/>
      <c r="D8" s="21"/>
      <c r="E8" s="21"/>
      <c r="F8" s="21"/>
      <c r="G8" s="21"/>
      <c r="H8" s="21"/>
      <c r="I8" s="21"/>
      <c r="J8" s="21"/>
      <c r="K8" s="21"/>
      <c r="L8" s="22"/>
      <c r="M8" s="38"/>
    </row>
    <row r="9" spans="1:13" ht="14.25" customHeight="1">
      <c r="A9" s="27">
        <v>1</v>
      </c>
      <c r="B9" s="329" t="s">
        <v>35</v>
      </c>
      <c r="C9" s="34"/>
      <c r="D9" s="34"/>
      <c r="E9" s="147"/>
      <c r="F9" s="34"/>
      <c r="G9" s="34"/>
      <c r="H9" s="34"/>
      <c r="I9" s="330"/>
      <c r="J9" s="34"/>
      <c r="K9" s="34"/>
      <c r="L9" s="34"/>
      <c r="M9" s="35"/>
    </row>
    <row r="10" spans="1:13" ht="12.75">
      <c r="A10" s="24" t="s">
        <v>10</v>
      </c>
      <c r="B10" s="110" t="s">
        <v>292</v>
      </c>
      <c r="C10" s="34">
        <v>41077</v>
      </c>
      <c r="D10" s="34">
        <v>16000</v>
      </c>
      <c r="E10" s="276">
        <v>16000</v>
      </c>
      <c r="F10" s="34" t="s">
        <v>11</v>
      </c>
      <c r="G10" s="34" t="s">
        <v>11</v>
      </c>
      <c r="H10" s="34" t="s">
        <v>11</v>
      </c>
      <c r="I10" s="34" t="s">
        <v>11</v>
      </c>
      <c r="J10" s="34" t="s">
        <v>11</v>
      </c>
      <c r="K10" s="34" t="s">
        <v>11</v>
      </c>
      <c r="L10" s="34" t="s">
        <v>11</v>
      </c>
      <c r="M10" s="35">
        <f>C10+D10</f>
        <v>57077</v>
      </c>
    </row>
    <row r="11" spans="1:13" ht="12.75">
      <c r="A11" s="26" t="s">
        <v>12</v>
      </c>
      <c r="B11" s="111" t="s">
        <v>291</v>
      </c>
      <c r="C11" s="43" t="s">
        <v>11</v>
      </c>
      <c r="D11" s="43">
        <v>20000</v>
      </c>
      <c r="E11" s="145">
        <v>20000</v>
      </c>
      <c r="F11" s="43" t="s">
        <v>11</v>
      </c>
      <c r="G11" s="43" t="s">
        <v>11</v>
      </c>
      <c r="H11" s="43" t="s">
        <v>11</v>
      </c>
      <c r="I11" s="43" t="s">
        <v>11</v>
      </c>
      <c r="J11" s="43" t="s">
        <v>11</v>
      </c>
      <c r="K11" s="43" t="s">
        <v>11</v>
      </c>
      <c r="L11" s="43" t="s">
        <v>11</v>
      </c>
      <c r="M11" s="44">
        <v>20000</v>
      </c>
    </row>
    <row r="12" spans="1:13" ht="12.75">
      <c r="A12" s="27">
        <v>2</v>
      </c>
      <c r="B12" s="479" t="s">
        <v>316</v>
      </c>
      <c r="C12" s="34"/>
      <c r="D12" s="34"/>
      <c r="E12" s="144"/>
      <c r="F12" s="34"/>
      <c r="G12" s="34"/>
      <c r="H12" s="34"/>
      <c r="I12" s="34"/>
      <c r="J12" s="34"/>
      <c r="K12" s="34"/>
      <c r="L12" s="34"/>
      <c r="M12" s="35"/>
    </row>
    <row r="13" spans="1:13" ht="12.75">
      <c r="A13" s="26"/>
      <c r="B13" s="111" t="s">
        <v>282</v>
      </c>
      <c r="C13" s="34">
        <v>4700</v>
      </c>
      <c r="D13" s="34">
        <f>E13+K13</f>
        <v>15000</v>
      </c>
      <c r="E13" s="144">
        <v>10000</v>
      </c>
      <c r="F13" s="34" t="s">
        <v>11</v>
      </c>
      <c r="G13" s="34" t="s">
        <v>11</v>
      </c>
      <c r="H13" s="34" t="s">
        <v>11</v>
      </c>
      <c r="I13" s="34" t="s">
        <v>11</v>
      </c>
      <c r="J13" s="34" t="s">
        <v>11</v>
      </c>
      <c r="K13" s="34">
        <v>5000</v>
      </c>
      <c r="L13" s="34" t="s">
        <v>11</v>
      </c>
      <c r="M13" s="35">
        <f>C13+D13</f>
        <v>19700</v>
      </c>
    </row>
    <row r="14" spans="1:13" ht="12.75">
      <c r="A14" s="27">
        <v>3</v>
      </c>
      <c r="B14" s="329" t="s">
        <v>36</v>
      </c>
      <c r="C14" s="40"/>
      <c r="D14" s="40"/>
      <c r="E14" s="143"/>
      <c r="F14" s="40"/>
      <c r="G14" s="40"/>
      <c r="H14" s="40"/>
      <c r="I14" s="40"/>
      <c r="J14" s="40"/>
      <c r="K14" s="40"/>
      <c r="L14" s="40"/>
      <c r="M14" s="41"/>
    </row>
    <row r="15" spans="1:13" ht="12.75">
      <c r="A15" s="24" t="s">
        <v>10</v>
      </c>
      <c r="B15" s="94" t="s">
        <v>283</v>
      </c>
      <c r="C15" s="34" t="s">
        <v>11</v>
      </c>
      <c r="D15" s="34">
        <v>56900</v>
      </c>
      <c r="E15" s="144">
        <v>56900</v>
      </c>
      <c r="F15" s="34" t="s">
        <v>11</v>
      </c>
      <c r="G15" s="34" t="s">
        <v>11</v>
      </c>
      <c r="H15" s="34" t="s">
        <v>11</v>
      </c>
      <c r="I15" s="34" t="s">
        <v>11</v>
      </c>
      <c r="J15" s="34" t="s">
        <v>11</v>
      </c>
      <c r="K15" s="34" t="s">
        <v>11</v>
      </c>
      <c r="L15" s="34" t="s">
        <v>11</v>
      </c>
      <c r="M15" s="35">
        <v>56900</v>
      </c>
    </row>
    <row r="16" spans="1:15" ht="12.75" customHeight="1">
      <c r="A16" s="26" t="s">
        <v>12</v>
      </c>
      <c r="B16" s="497" t="s">
        <v>313</v>
      </c>
      <c r="C16" s="268" t="s">
        <v>11</v>
      </c>
      <c r="D16" s="284">
        <v>22000</v>
      </c>
      <c r="E16" s="483">
        <v>22000</v>
      </c>
      <c r="F16" s="284" t="s">
        <v>11</v>
      </c>
      <c r="G16" s="284" t="s">
        <v>11</v>
      </c>
      <c r="H16" s="284" t="s">
        <v>11</v>
      </c>
      <c r="I16" s="284" t="s">
        <v>11</v>
      </c>
      <c r="J16" s="284" t="s">
        <v>11</v>
      </c>
      <c r="K16" s="284" t="s">
        <v>11</v>
      </c>
      <c r="L16" s="284" t="s">
        <v>11</v>
      </c>
      <c r="M16" s="484">
        <v>22000</v>
      </c>
      <c r="N16" s="482"/>
      <c r="O16" s="482"/>
    </row>
    <row r="17" spans="1:15" ht="12.75">
      <c r="A17" s="27">
        <v>4</v>
      </c>
      <c r="B17" s="480" t="s">
        <v>317</v>
      </c>
      <c r="C17" s="34"/>
      <c r="D17" s="34"/>
      <c r="E17" s="144"/>
      <c r="F17" s="34"/>
      <c r="G17" s="34"/>
      <c r="H17" s="34"/>
      <c r="I17" s="34"/>
      <c r="J17" s="34"/>
      <c r="K17" s="34"/>
      <c r="L17" s="34"/>
      <c r="M17" s="35"/>
      <c r="N17" s="482"/>
      <c r="O17" s="482"/>
    </row>
    <row r="18" spans="1:15" ht="13.5" thickBot="1">
      <c r="A18" s="496"/>
      <c r="B18" s="94" t="s">
        <v>315</v>
      </c>
      <c r="C18" s="43" t="s">
        <v>11</v>
      </c>
      <c r="D18" s="284">
        <v>38000</v>
      </c>
      <c r="E18" s="483">
        <v>38000</v>
      </c>
      <c r="F18" s="43" t="s">
        <v>11</v>
      </c>
      <c r="G18" s="43" t="s">
        <v>11</v>
      </c>
      <c r="H18" s="43" t="s">
        <v>11</v>
      </c>
      <c r="I18" s="43" t="s">
        <v>11</v>
      </c>
      <c r="J18" s="43" t="s">
        <v>11</v>
      </c>
      <c r="K18" s="43" t="s">
        <v>11</v>
      </c>
      <c r="L18" s="43" t="s">
        <v>11</v>
      </c>
      <c r="M18" s="484">
        <v>38000</v>
      </c>
      <c r="N18" s="482"/>
      <c r="O18" s="482"/>
    </row>
    <row r="19" spans="1:15" ht="18" customHeight="1" thickBot="1">
      <c r="A19" s="97"/>
      <c r="B19" s="98" t="s">
        <v>14</v>
      </c>
      <c r="C19" s="99">
        <f>SUM(C9:C18)</f>
        <v>45777</v>
      </c>
      <c r="D19" s="99">
        <f>SUM(D9:D18)</f>
        <v>167900</v>
      </c>
      <c r="E19" s="131">
        <f aca="true" t="shared" si="0" ref="E19:L19">SUM(E10:E18)</f>
        <v>162900</v>
      </c>
      <c r="F19" s="99">
        <f t="shared" si="0"/>
        <v>0</v>
      </c>
      <c r="G19" s="99">
        <f t="shared" si="0"/>
        <v>0</v>
      </c>
      <c r="H19" s="99">
        <f t="shared" si="0"/>
        <v>0</v>
      </c>
      <c r="I19" s="99">
        <f t="shared" si="0"/>
        <v>0</v>
      </c>
      <c r="J19" s="99">
        <f t="shared" si="0"/>
        <v>0</v>
      </c>
      <c r="K19" s="99">
        <f t="shared" si="0"/>
        <v>5000</v>
      </c>
      <c r="L19" s="99">
        <f t="shared" si="0"/>
        <v>0</v>
      </c>
      <c r="M19" s="100">
        <f>SUM(M9:M18)</f>
        <v>213677</v>
      </c>
      <c r="O19" s="202"/>
    </row>
    <row r="20" spans="1:13" ht="16.5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4.25">
      <c r="A21" s="29" t="s">
        <v>15</v>
      </c>
      <c r="B21" s="22" t="s">
        <v>101</v>
      </c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30"/>
    </row>
    <row r="22" spans="1:13" ht="12.75">
      <c r="A22" s="23">
        <v>1</v>
      </c>
      <c r="B22" s="494" t="s">
        <v>35</v>
      </c>
      <c r="C22" s="34"/>
      <c r="D22" s="34"/>
      <c r="E22" s="143"/>
      <c r="F22" s="34"/>
      <c r="G22" s="34"/>
      <c r="H22" s="34"/>
      <c r="I22" s="34"/>
      <c r="J22" s="34"/>
      <c r="K22" s="34"/>
      <c r="L22" s="34"/>
      <c r="M22" s="35"/>
    </row>
    <row r="23" spans="1:13" ht="12.75">
      <c r="A23" s="24" t="s">
        <v>10</v>
      </c>
      <c r="B23" s="286" t="s">
        <v>284</v>
      </c>
      <c r="C23" s="34" t="s">
        <v>11</v>
      </c>
      <c r="D23" s="34">
        <v>12000</v>
      </c>
      <c r="E23" s="144">
        <v>12000</v>
      </c>
      <c r="F23" s="34" t="s">
        <v>11</v>
      </c>
      <c r="G23" s="34" t="s">
        <v>11</v>
      </c>
      <c r="H23" s="34" t="s">
        <v>11</v>
      </c>
      <c r="I23" s="34" t="s">
        <v>11</v>
      </c>
      <c r="J23" s="34" t="s">
        <v>11</v>
      </c>
      <c r="K23" s="34" t="s">
        <v>11</v>
      </c>
      <c r="L23" s="34" t="s">
        <v>11</v>
      </c>
      <c r="M23" s="35">
        <f>D23</f>
        <v>12000</v>
      </c>
    </row>
    <row r="24" spans="1:13" ht="12.75">
      <c r="A24" s="24" t="s">
        <v>12</v>
      </c>
      <c r="B24" s="286" t="s">
        <v>285</v>
      </c>
      <c r="C24" s="34"/>
      <c r="D24" s="34">
        <v>5000</v>
      </c>
      <c r="E24" s="144">
        <v>5000</v>
      </c>
      <c r="F24" s="34"/>
      <c r="G24" s="34"/>
      <c r="H24" s="34"/>
      <c r="I24" s="34"/>
      <c r="J24" s="34"/>
      <c r="K24" s="34"/>
      <c r="L24" s="34"/>
      <c r="M24" s="35">
        <v>5000</v>
      </c>
    </row>
    <row r="25" spans="1:13" ht="12.75">
      <c r="A25" s="26" t="s">
        <v>13</v>
      </c>
      <c r="B25" s="495" t="s">
        <v>286</v>
      </c>
      <c r="C25" s="43" t="s">
        <v>11</v>
      </c>
      <c r="D25" s="43">
        <f>E25+K25</f>
        <v>203500</v>
      </c>
      <c r="E25" s="145">
        <v>3500</v>
      </c>
      <c r="F25" s="43" t="s">
        <v>11</v>
      </c>
      <c r="G25" s="43" t="s">
        <v>11</v>
      </c>
      <c r="H25" s="43" t="s">
        <v>11</v>
      </c>
      <c r="I25" s="43" t="s">
        <v>11</v>
      </c>
      <c r="J25" s="43" t="s">
        <v>11</v>
      </c>
      <c r="K25" s="43">
        <v>200000</v>
      </c>
      <c r="L25" s="43" t="s">
        <v>11</v>
      </c>
      <c r="M25" s="44">
        <f>D25</f>
        <v>203500</v>
      </c>
    </row>
    <row r="26" spans="1:13" ht="12.75">
      <c r="A26" s="27">
        <v>2</v>
      </c>
      <c r="B26" s="494" t="s">
        <v>316</v>
      </c>
      <c r="C26" s="34"/>
      <c r="D26" s="34"/>
      <c r="E26" s="144"/>
      <c r="F26" s="34"/>
      <c r="G26" s="34"/>
      <c r="H26" s="34"/>
      <c r="I26" s="34"/>
      <c r="J26" s="34"/>
      <c r="K26" s="34"/>
      <c r="L26" s="34"/>
      <c r="M26" s="35"/>
    </row>
    <row r="27" spans="1:13" ht="12.75">
      <c r="A27" s="26"/>
      <c r="B27" s="495" t="s">
        <v>287</v>
      </c>
      <c r="C27" s="43" t="s">
        <v>11</v>
      </c>
      <c r="D27" s="43">
        <v>12000</v>
      </c>
      <c r="E27" s="145">
        <v>12000</v>
      </c>
      <c r="F27" s="43" t="s">
        <v>11</v>
      </c>
      <c r="G27" s="43" t="s">
        <v>11</v>
      </c>
      <c r="H27" s="43" t="s">
        <v>11</v>
      </c>
      <c r="I27" s="43" t="s">
        <v>11</v>
      </c>
      <c r="J27" s="43" t="s">
        <v>11</v>
      </c>
      <c r="K27" s="43" t="s">
        <v>11</v>
      </c>
      <c r="L27" s="43" t="s">
        <v>11</v>
      </c>
      <c r="M27" s="44">
        <f>D27</f>
        <v>12000</v>
      </c>
    </row>
    <row r="28" spans="1:13" ht="12.75">
      <c r="A28" s="27">
        <v>3</v>
      </c>
      <c r="B28" s="481" t="s">
        <v>36</v>
      </c>
      <c r="C28" s="34"/>
      <c r="D28" s="34"/>
      <c r="E28" s="144"/>
      <c r="F28" s="34"/>
      <c r="G28" s="34"/>
      <c r="H28" s="34"/>
      <c r="I28" s="34"/>
      <c r="J28" s="34"/>
      <c r="K28" s="34"/>
      <c r="L28" s="34"/>
      <c r="M28" s="35"/>
    </row>
    <row r="29" spans="1:13" ht="13.5" thickBot="1">
      <c r="A29" s="37"/>
      <c r="B29" s="286" t="s">
        <v>314</v>
      </c>
      <c r="C29" s="34" t="s">
        <v>11</v>
      </c>
      <c r="D29" s="34">
        <v>5500</v>
      </c>
      <c r="E29" s="144">
        <v>5500</v>
      </c>
      <c r="F29" s="34" t="s">
        <v>11</v>
      </c>
      <c r="G29" s="34" t="s">
        <v>11</v>
      </c>
      <c r="H29" s="34" t="s">
        <v>11</v>
      </c>
      <c r="I29" s="34" t="s">
        <v>11</v>
      </c>
      <c r="J29" s="34" t="s">
        <v>11</v>
      </c>
      <c r="K29" s="34" t="s">
        <v>11</v>
      </c>
      <c r="L29" s="34" t="s">
        <v>11</v>
      </c>
      <c r="M29" s="35">
        <v>5500</v>
      </c>
    </row>
    <row r="30" spans="1:16" ht="16.5" thickBot="1">
      <c r="A30" s="104"/>
      <c r="B30" s="98" t="s">
        <v>17</v>
      </c>
      <c r="C30" s="99">
        <f>SUM(C22:C27)</f>
        <v>0</v>
      </c>
      <c r="D30" s="99">
        <f>SUM(D22:D29)</f>
        <v>238000</v>
      </c>
      <c r="E30" s="99">
        <f aca="true" t="shared" si="1" ref="E30:M30">SUM(E22:E29)</f>
        <v>38000</v>
      </c>
      <c r="F30" s="99">
        <f t="shared" si="1"/>
        <v>0</v>
      </c>
      <c r="G30" s="99">
        <f t="shared" si="1"/>
        <v>0</v>
      </c>
      <c r="H30" s="99">
        <f t="shared" si="1"/>
        <v>0</v>
      </c>
      <c r="I30" s="99">
        <f t="shared" si="1"/>
        <v>0</v>
      </c>
      <c r="J30" s="99">
        <f t="shared" si="1"/>
        <v>0</v>
      </c>
      <c r="K30" s="99">
        <f t="shared" si="1"/>
        <v>200000</v>
      </c>
      <c r="L30" s="99">
        <f t="shared" si="1"/>
        <v>0</v>
      </c>
      <c r="M30" s="100">
        <f t="shared" si="1"/>
        <v>238000</v>
      </c>
      <c r="P30" s="202"/>
    </row>
    <row r="31" spans="1:13" ht="15.75" customHeight="1" thickBot="1">
      <c r="A31" s="332"/>
      <c r="B31" s="333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</row>
    <row r="32" spans="1:15" ht="30" customHeight="1" thickBot="1">
      <c r="A32" s="2"/>
      <c r="B32" s="335" t="s">
        <v>32</v>
      </c>
      <c r="C32" s="300">
        <f>C19+C30</f>
        <v>45777</v>
      </c>
      <c r="D32" s="300">
        <f aca="true" t="shared" si="2" ref="D32:M32">D19+D30</f>
        <v>405900</v>
      </c>
      <c r="E32" s="300">
        <f t="shared" si="2"/>
        <v>200900</v>
      </c>
      <c r="F32" s="300">
        <f t="shared" si="2"/>
        <v>0</v>
      </c>
      <c r="G32" s="300">
        <f t="shared" si="2"/>
        <v>0</v>
      </c>
      <c r="H32" s="300">
        <f t="shared" si="2"/>
        <v>0</v>
      </c>
      <c r="I32" s="300">
        <f t="shared" si="2"/>
        <v>0</v>
      </c>
      <c r="J32" s="300">
        <f t="shared" si="2"/>
        <v>0</v>
      </c>
      <c r="K32" s="300">
        <f t="shared" si="2"/>
        <v>205000</v>
      </c>
      <c r="L32" s="300">
        <f t="shared" si="2"/>
        <v>0</v>
      </c>
      <c r="M32" s="301">
        <f t="shared" si="2"/>
        <v>451677</v>
      </c>
      <c r="O32" s="202"/>
    </row>
    <row r="33" spans="2:17" ht="9.75" customHeight="1">
      <c r="B33" s="31"/>
      <c r="C33" s="31"/>
      <c r="D33" s="31"/>
      <c r="E33" s="31"/>
      <c r="F33" s="31"/>
      <c r="G33" s="31"/>
      <c r="H33" s="31"/>
      <c r="I33" s="31"/>
      <c r="J33" s="31"/>
      <c r="K33" s="105"/>
      <c r="L33" s="105"/>
      <c r="M33" s="105"/>
      <c r="N33" s="113"/>
      <c r="O33" s="113"/>
      <c r="P33" s="113"/>
      <c r="Q33" s="113"/>
    </row>
    <row r="34" spans="1:17" ht="12.75">
      <c r="A34" s="31" t="s">
        <v>288</v>
      </c>
      <c r="B34" s="31" t="s">
        <v>293</v>
      </c>
      <c r="C34" s="31"/>
      <c r="D34" s="31"/>
      <c r="E34" s="31"/>
      <c r="F34" s="31"/>
      <c r="G34" s="31"/>
      <c r="H34" s="31"/>
      <c r="I34" s="31"/>
      <c r="J34" s="31"/>
      <c r="K34" s="105"/>
      <c r="L34" s="105"/>
      <c r="M34" s="105"/>
      <c r="N34" s="113"/>
      <c r="O34" s="113"/>
      <c r="P34" s="113"/>
      <c r="Q34" s="113"/>
    </row>
    <row r="35" spans="1:17" ht="12.75">
      <c r="A35" s="94" t="s">
        <v>289</v>
      </c>
      <c r="B35" s="94" t="s">
        <v>290</v>
      </c>
      <c r="C35" s="31"/>
      <c r="D35" s="31"/>
      <c r="E35" s="31"/>
      <c r="F35" s="31"/>
      <c r="G35" s="31"/>
      <c r="H35" s="31"/>
      <c r="I35" s="31"/>
      <c r="J35" s="31"/>
      <c r="K35" s="105"/>
      <c r="L35" s="105"/>
      <c r="M35" s="105"/>
      <c r="N35" s="113"/>
      <c r="O35" s="113"/>
      <c r="P35" s="113"/>
      <c r="Q35" s="113"/>
    </row>
    <row r="36" spans="1:17" ht="12.75">
      <c r="A36" s="94"/>
      <c r="B36" s="94"/>
      <c r="C36" s="31"/>
      <c r="D36" s="31"/>
      <c r="E36" s="31"/>
      <c r="F36" s="31"/>
      <c r="G36" s="31"/>
      <c r="H36" s="31"/>
      <c r="I36" s="31"/>
      <c r="J36" s="31"/>
      <c r="K36" s="105"/>
      <c r="L36" s="105"/>
      <c r="M36" s="105"/>
      <c r="N36" s="113"/>
      <c r="O36" s="113"/>
      <c r="P36" s="113"/>
      <c r="Q36" s="113"/>
    </row>
    <row r="37" spans="1:17" ht="12.75">
      <c r="A37" s="94"/>
      <c r="B37" s="94"/>
      <c r="C37" s="31"/>
      <c r="D37" s="31"/>
      <c r="E37" s="31"/>
      <c r="F37" s="31"/>
      <c r="G37" s="31"/>
      <c r="H37" s="31"/>
      <c r="I37" s="31"/>
      <c r="J37" s="31"/>
      <c r="K37" s="105"/>
      <c r="L37" s="105"/>
      <c r="M37" s="105"/>
      <c r="N37" s="113"/>
      <c r="O37" s="113"/>
      <c r="P37" s="113"/>
      <c r="Q37" s="113"/>
    </row>
    <row r="38" spans="1:17" ht="12.75">
      <c r="A38" s="94"/>
      <c r="B38" s="94" t="s">
        <v>294</v>
      </c>
      <c r="C38" s="94"/>
      <c r="D38" s="94"/>
      <c r="E38" s="96"/>
      <c r="F38" s="94"/>
      <c r="G38" s="94"/>
      <c r="H38" s="31"/>
      <c r="I38" s="31"/>
      <c r="J38" s="31"/>
      <c r="K38" s="105"/>
      <c r="L38" s="105"/>
      <c r="M38" s="105"/>
      <c r="N38" s="113"/>
      <c r="O38" s="113"/>
      <c r="P38" s="113"/>
      <c r="Q38" s="113"/>
    </row>
    <row r="39" spans="1:13" ht="12.75">
      <c r="A39" s="295" t="s">
        <v>29</v>
      </c>
      <c r="B39" s="94" t="s">
        <v>295</v>
      </c>
      <c r="C39" s="94"/>
      <c r="D39" s="94"/>
      <c r="E39" s="94"/>
      <c r="F39" s="146">
        <v>340000</v>
      </c>
      <c r="G39" s="96" t="s">
        <v>24</v>
      </c>
      <c r="H39" s="2"/>
      <c r="I39" s="2"/>
      <c r="J39" s="2"/>
      <c r="K39" s="2"/>
      <c r="L39" s="2"/>
      <c r="M39" s="2"/>
    </row>
    <row r="40" spans="1:7" ht="12.75">
      <c r="A40" s="60"/>
      <c r="B40" s="94" t="s">
        <v>145</v>
      </c>
      <c r="C40" s="94"/>
      <c r="D40" s="94"/>
      <c r="E40" s="94"/>
      <c r="F40" s="340">
        <v>-33200</v>
      </c>
      <c r="G40" s="96" t="s">
        <v>24</v>
      </c>
    </row>
    <row r="41" spans="1:7" ht="12.75">
      <c r="A41" s="94"/>
      <c r="B41" s="94"/>
      <c r="C41" s="94"/>
      <c r="D41" s="94"/>
      <c r="E41" s="94"/>
      <c r="F41" s="96">
        <f>SUM(F39:F40)</f>
        <v>306800</v>
      </c>
      <c r="G41" s="96" t="s">
        <v>24</v>
      </c>
    </row>
    <row r="43" spans="2:6" ht="12.75">
      <c r="B43" s="95" t="s">
        <v>146</v>
      </c>
      <c r="F43" s="202"/>
    </row>
    <row r="44" ht="12.75">
      <c r="B44" s="95" t="s">
        <v>147</v>
      </c>
    </row>
    <row r="45" spans="2:6" ht="12.75">
      <c r="B45" s="94" t="s">
        <v>322</v>
      </c>
      <c r="F45" s="202"/>
    </row>
    <row r="47" ht="12.75">
      <c r="F47" s="294"/>
    </row>
  </sheetData>
  <sheetProtection/>
  <mergeCells count="7">
    <mergeCell ref="A2:M2"/>
    <mergeCell ref="C4:C6"/>
    <mergeCell ref="L4:L6"/>
    <mergeCell ref="M4:M6"/>
    <mergeCell ref="D5:D6"/>
    <mergeCell ref="D4:K4"/>
    <mergeCell ref="E5:K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6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3.125" style="2" customWidth="1"/>
    <col min="2" max="2" width="39.125" style="2" customWidth="1"/>
    <col min="3" max="3" width="9.375" style="2" customWidth="1"/>
    <col min="4" max="4" width="9.625" style="2" customWidth="1"/>
    <col min="5" max="5" width="10.25390625" style="2" customWidth="1"/>
    <col min="6" max="8" width="8.75390625" style="2" customWidth="1"/>
    <col min="9" max="9" width="9.25390625" style="2" customWidth="1"/>
    <col min="10" max="10" width="8.75390625" style="2" customWidth="1"/>
    <col min="11" max="11" width="10.125" style="2" customWidth="1"/>
    <col min="12" max="12" width="10.00390625" style="2" customWidth="1"/>
    <col min="13" max="13" width="10.75390625" style="2" customWidth="1"/>
    <col min="14" max="16384" width="9.125" style="2" customWidth="1"/>
  </cols>
  <sheetData>
    <row r="2" spans="1:13" ht="15.75">
      <c r="A2" s="505" t="s">
        <v>270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08"/>
      <c r="L4" s="108"/>
      <c r="M4" s="3" t="s">
        <v>22</v>
      </c>
    </row>
    <row r="5" spans="2:11" ht="13.5" hidden="1" thickBot="1">
      <c r="B5" s="2" t="s">
        <v>37</v>
      </c>
      <c r="K5" s="2" t="s">
        <v>26</v>
      </c>
    </row>
    <row r="6" spans="1:13" ht="13.5" customHeight="1" thickBot="1">
      <c r="A6" s="4"/>
      <c r="B6" s="5"/>
      <c r="C6" s="506" t="s">
        <v>279</v>
      </c>
      <c r="D6" s="540" t="s">
        <v>0</v>
      </c>
      <c r="E6" s="552"/>
      <c r="F6" s="552"/>
      <c r="G6" s="552"/>
      <c r="H6" s="552"/>
      <c r="I6" s="552"/>
      <c r="J6" s="552"/>
      <c r="K6" s="553"/>
      <c r="L6" s="506" t="s">
        <v>157</v>
      </c>
      <c r="M6" s="506" t="s">
        <v>116</v>
      </c>
    </row>
    <row r="7" spans="1:13" ht="13.5" customHeight="1" thickBot="1">
      <c r="A7" s="6"/>
      <c r="B7" s="7"/>
      <c r="C7" s="525"/>
      <c r="D7" s="530" t="s">
        <v>158</v>
      </c>
      <c r="E7" s="545" t="s">
        <v>1</v>
      </c>
      <c r="F7" s="546"/>
      <c r="G7" s="546"/>
      <c r="H7" s="546"/>
      <c r="I7" s="546"/>
      <c r="J7" s="546"/>
      <c r="K7" s="547"/>
      <c r="L7" s="525"/>
      <c r="M7" s="507"/>
    </row>
    <row r="8" spans="1:13" ht="48" customHeight="1" thickBot="1">
      <c r="A8" s="8" t="s">
        <v>2</v>
      </c>
      <c r="B8" s="33" t="s">
        <v>3</v>
      </c>
      <c r="C8" s="526"/>
      <c r="D8" s="532"/>
      <c r="E8" s="61" t="s">
        <v>137</v>
      </c>
      <c r="F8" s="9" t="s">
        <v>4</v>
      </c>
      <c r="G8" s="9" t="s">
        <v>68</v>
      </c>
      <c r="H8" s="9" t="s">
        <v>5</v>
      </c>
      <c r="I8" s="10" t="s">
        <v>18</v>
      </c>
      <c r="J8" s="10" t="s">
        <v>6</v>
      </c>
      <c r="K8" s="10" t="s">
        <v>142</v>
      </c>
      <c r="L8" s="526"/>
      <c r="M8" s="508"/>
    </row>
    <row r="9" spans="1:13" s="15" customFormat="1" ht="11.25" customHeight="1" thickBot="1">
      <c r="A9" s="11">
        <v>1</v>
      </c>
      <c r="B9" s="11">
        <v>2</v>
      </c>
      <c r="C9" s="12">
        <v>3</v>
      </c>
      <c r="D9" s="12">
        <v>4</v>
      </c>
      <c r="E9" s="12">
        <v>5</v>
      </c>
      <c r="F9" s="13">
        <v>6</v>
      </c>
      <c r="G9" s="13">
        <v>7</v>
      </c>
      <c r="H9" s="13">
        <v>8</v>
      </c>
      <c r="I9" s="14">
        <v>9</v>
      </c>
      <c r="J9" s="14">
        <v>10</v>
      </c>
      <c r="K9" s="13">
        <v>11</v>
      </c>
      <c r="L9" s="13">
        <v>12</v>
      </c>
      <c r="M9" s="13">
        <v>13</v>
      </c>
    </row>
    <row r="10" spans="1:13" ht="14.25">
      <c r="A10" s="109" t="s">
        <v>8</v>
      </c>
      <c r="B10" s="22" t="s">
        <v>97</v>
      </c>
      <c r="C10" s="22"/>
      <c r="D10" s="21"/>
      <c r="E10" s="21"/>
      <c r="F10" s="21"/>
      <c r="G10" s="21"/>
      <c r="H10" s="21"/>
      <c r="I10" s="21"/>
      <c r="J10" s="21"/>
      <c r="K10" s="21"/>
      <c r="L10" s="22"/>
      <c r="M10" s="38"/>
    </row>
    <row r="11" spans="1:13" ht="18" customHeight="1" thickBot="1">
      <c r="A11" s="331" t="s">
        <v>38</v>
      </c>
      <c r="B11" s="151"/>
      <c r="C11" s="34" t="s">
        <v>11</v>
      </c>
      <c r="D11" s="34" t="s">
        <v>11</v>
      </c>
      <c r="E11" s="34" t="s">
        <v>11</v>
      </c>
      <c r="F11" s="34" t="s">
        <v>11</v>
      </c>
      <c r="G11" s="34" t="s">
        <v>11</v>
      </c>
      <c r="H11" s="34" t="s">
        <v>11</v>
      </c>
      <c r="I11" s="34" t="s">
        <v>11</v>
      </c>
      <c r="J11" s="34" t="s">
        <v>11</v>
      </c>
      <c r="K11" s="34" t="s">
        <v>11</v>
      </c>
      <c r="L11" s="34" t="s">
        <v>11</v>
      </c>
      <c r="M11" s="35" t="s">
        <v>11</v>
      </c>
    </row>
    <row r="12" spans="1:13" ht="16.5" thickBot="1">
      <c r="A12" s="152"/>
      <c r="B12" s="98" t="s">
        <v>14</v>
      </c>
      <c r="C12" s="99">
        <f aca="true" t="shared" si="0" ref="C12:M12">SUM(C11:C11)</f>
        <v>0</v>
      </c>
      <c r="D12" s="99">
        <f t="shared" si="0"/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99">
        <f t="shared" si="0"/>
        <v>0</v>
      </c>
      <c r="M12" s="100">
        <f t="shared" si="0"/>
        <v>0</v>
      </c>
    </row>
    <row r="13" spans="1:13" ht="22.5" customHeight="1">
      <c r="A13" s="291"/>
      <c r="B13" s="291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1:13" ht="22.5" customHeight="1" thickBot="1">
      <c r="A14" s="292"/>
      <c r="B14" s="29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4.25">
      <c r="A15" s="153" t="s">
        <v>15</v>
      </c>
      <c r="B15" s="154" t="s">
        <v>101</v>
      </c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30"/>
    </row>
    <row r="16" spans="1:13" ht="18" customHeight="1" thickBot="1">
      <c r="A16" s="331" t="s">
        <v>39</v>
      </c>
      <c r="B16" s="151"/>
      <c r="C16" s="34" t="s">
        <v>11</v>
      </c>
      <c r="D16" s="34" t="s">
        <v>11</v>
      </c>
      <c r="E16" s="34" t="s">
        <v>11</v>
      </c>
      <c r="F16" s="34" t="s">
        <v>11</v>
      </c>
      <c r="G16" s="34" t="s">
        <v>11</v>
      </c>
      <c r="H16" s="34" t="s">
        <v>11</v>
      </c>
      <c r="I16" s="34" t="s">
        <v>11</v>
      </c>
      <c r="J16" s="34" t="s">
        <v>11</v>
      </c>
      <c r="K16" s="34" t="s">
        <v>11</v>
      </c>
      <c r="L16" s="34" t="s">
        <v>11</v>
      </c>
      <c r="M16" s="35" t="s">
        <v>11</v>
      </c>
    </row>
    <row r="17" spans="1:13" ht="16.5" thickBot="1">
      <c r="A17" s="155"/>
      <c r="B17" s="98" t="s">
        <v>17</v>
      </c>
      <c r="C17" s="99">
        <f aca="true" t="shared" si="1" ref="C17:M17">SUM(C16:C16)</f>
        <v>0</v>
      </c>
      <c r="D17" s="99">
        <f t="shared" si="1"/>
        <v>0</v>
      </c>
      <c r="E17" s="99">
        <f t="shared" si="1"/>
        <v>0</v>
      </c>
      <c r="F17" s="99">
        <f t="shared" si="1"/>
        <v>0</v>
      </c>
      <c r="G17" s="99">
        <f t="shared" si="1"/>
        <v>0</v>
      </c>
      <c r="H17" s="99">
        <f t="shared" si="1"/>
        <v>0</v>
      </c>
      <c r="I17" s="99">
        <f t="shared" si="1"/>
        <v>0</v>
      </c>
      <c r="J17" s="99">
        <f t="shared" si="1"/>
        <v>0</v>
      </c>
      <c r="K17" s="99">
        <f t="shared" si="1"/>
        <v>0</v>
      </c>
      <c r="L17" s="99">
        <f t="shared" si="1"/>
        <v>0</v>
      </c>
      <c r="M17" s="100">
        <f t="shared" si="1"/>
        <v>0</v>
      </c>
    </row>
    <row r="18" spans="3:13" ht="21.75" customHeight="1" thickBot="1">
      <c r="C18" s="3"/>
      <c r="D18" s="3"/>
      <c r="E18" s="32"/>
      <c r="F18" s="3"/>
      <c r="G18" s="3"/>
      <c r="H18" s="3"/>
      <c r="I18" s="3"/>
      <c r="J18" s="3"/>
      <c r="K18" s="3"/>
      <c r="L18" s="3"/>
      <c r="M18" s="3"/>
    </row>
    <row r="19" spans="2:13" ht="28.5" customHeight="1" thickBot="1">
      <c r="B19" s="299" t="s">
        <v>34</v>
      </c>
      <c r="C19" s="300">
        <f aca="true" t="shared" si="2" ref="C19:M19">C12+C17</f>
        <v>0</v>
      </c>
      <c r="D19" s="300">
        <f t="shared" si="2"/>
        <v>0</v>
      </c>
      <c r="E19" s="300">
        <f t="shared" si="2"/>
        <v>0</v>
      </c>
      <c r="F19" s="300">
        <f t="shared" si="2"/>
        <v>0</v>
      </c>
      <c r="G19" s="300">
        <f t="shared" si="2"/>
        <v>0</v>
      </c>
      <c r="H19" s="300">
        <f t="shared" si="2"/>
        <v>0</v>
      </c>
      <c r="I19" s="300">
        <f t="shared" si="2"/>
        <v>0</v>
      </c>
      <c r="J19" s="300">
        <f t="shared" si="2"/>
        <v>0</v>
      </c>
      <c r="K19" s="300">
        <f t="shared" si="2"/>
        <v>0</v>
      </c>
      <c r="L19" s="300">
        <f t="shared" si="2"/>
        <v>0</v>
      </c>
      <c r="M19" s="301">
        <f t="shared" si="2"/>
        <v>0</v>
      </c>
    </row>
    <row r="20" spans="11:13" ht="12.75">
      <c r="K20" s="105"/>
      <c r="L20" s="105"/>
      <c r="M20" s="105"/>
    </row>
    <row r="21" ht="12.75">
      <c r="A21" s="114"/>
    </row>
    <row r="22" spans="2:6" ht="12.75">
      <c r="B22" s="94"/>
      <c r="C22" s="94"/>
      <c r="E22" s="39"/>
      <c r="F22" s="39"/>
    </row>
    <row r="25" ht="12.75">
      <c r="B25" s="95"/>
    </row>
    <row r="26" ht="12.75">
      <c r="B26" s="95"/>
    </row>
    <row r="34" ht="12.75">
      <c r="B34" s="95" t="s">
        <v>146</v>
      </c>
    </row>
    <row r="35" ht="12.75">
      <c r="B35" s="95" t="s">
        <v>147</v>
      </c>
    </row>
    <row r="36" ht="12.75">
      <c r="B36" s="94" t="s">
        <v>322</v>
      </c>
    </row>
  </sheetData>
  <sheetProtection/>
  <mergeCells count="7">
    <mergeCell ref="A2:M2"/>
    <mergeCell ref="C6:C8"/>
    <mergeCell ref="D6:K6"/>
    <mergeCell ref="L6:L8"/>
    <mergeCell ref="M6:M8"/>
    <mergeCell ref="D7:D8"/>
    <mergeCell ref="E7:K7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94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95" customWidth="1"/>
    <col min="2" max="2" width="41.875" style="95" customWidth="1"/>
    <col min="3" max="3" width="12.25390625" style="95" customWidth="1"/>
    <col min="4" max="4" width="10.375" style="95" customWidth="1"/>
    <col min="5" max="5" width="11.375" style="95" customWidth="1"/>
    <col min="6" max="6" width="10.375" style="95" customWidth="1"/>
    <col min="7" max="7" width="9.00390625" style="95" customWidth="1"/>
    <col min="8" max="8" width="9.25390625" style="95" customWidth="1"/>
    <col min="9" max="10" width="9.75390625" style="95" customWidth="1"/>
    <col min="11" max="11" width="9.00390625" style="95" customWidth="1"/>
    <col min="12" max="12" width="10.125" style="95" customWidth="1"/>
    <col min="13" max="13" width="11.625" style="95" customWidth="1"/>
    <col min="14" max="16384" width="9.125" style="95" customWidth="1"/>
  </cols>
  <sheetData>
    <row r="1" ht="13.5" customHeight="1"/>
    <row r="2" spans="1:13" ht="15.75" customHeight="1">
      <c r="A2" s="555" t="s">
        <v>213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</row>
    <row r="3" spans="11:13" ht="13.5" thickBot="1">
      <c r="K3" s="119"/>
      <c r="M3" s="120" t="s">
        <v>22</v>
      </c>
    </row>
    <row r="4" spans="1:13" ht="13.5" customHeight="1" thickBot="1">
      <c r="A4" s="80"/>
      <c r="B4" s="81"/>
      <c r="C4" s="506" t="s">
        <v>149</v>
      </c>
      <c r="D4" s="527" t="s">
        <v>0</v>
      </c>
      <c r="E4" s="528"/>
      <c r="F4" s="528"/>
      <c r="G4" s="528"/>
      <c r="H4" s="528"/>
      <c r="I4" s="528"/>
      <c r="J4" s="528"/>
      <c r="K4" s="529"/>
      <c r="L4" s="506" t="s">
        <v>157</v>
      </c>
      <c r="M4" s="530" t="s">
        <v>114</v>
      </c>
    </row>
    <row r="5" spans="1:13" ht="13.5" customHeight="1" thickBot="1">
      <c r="A5" s="82"/>
      <c r="B5" s="83"/>
      <c r="C5" s="525"/>
      <c r="D5" s="530" t="s">
        <v>158</v>
      </c>
      <c r="E5" s="533" t="s">
        <v>1</v>
      </c>
      <c r="F5" s="534"/>
      <c r="G5" s="534"/>
      <c r="H5" s="534"/>
      <c r="I5" s="534"/>
      <c r="J5" s="534"/>
      <c r="K5" s="535"/>
      <c r="L5" s="525"/>
      <c r="M5" s="531"/>
    </row>
    <row r="6" spans="1:13" ht="36" customHeight="1" thickBot="1">
      <c r="A6" s="8" t="s">
        <v>2</v>
      </c>
      <c r="B6" s="33" t="s">
        <v>3</v>
      </c>
      <c r="C6" s="526"/>
      <c r="D6" s="532"/>
      <c r="E6" s="316" t="s">
        <v>135</v>
      </c>
      <c r="F6" s="61" t="s">
        <v>124</v>
      </c>
      <c r="G6" s="61" t="s">
        <v>69</v>
      </c>
      <c r="H6" s="9" t="s">
        <v>5</v>
      </c>
      <c r="I6" s="10" t="s">
        <v>108</v>
      </c>
      <c r="J6" s="10" t="s">
        <v>6</v>
      </c>
      <c r="K6" s="10" t="s">
        <v>131</v>
      </c>
      <c r="L6" s="526"/>
      <c r="M6" s="532"/>
    </row>
    <row r="7" spans="1:13" ht="11.25" customHeight="1" thickBot="1">
      <c r="A7" s="11">
        <v>1</v>
      </c>
      <c r="B7" s="11">
        <v>2</v>
      </c>
      <c r="C7" s="12">
        <v>3</v>
      </c>
      <c r="D7" s="12">
        <v>4</v>
      </c>
      <c r="E7" s="315">
        <v>5</v>
      </c>
      <c r="F7" s="13">
        <v>6</v>
      </c>
      <c r="G7" s="13">
        <v>7</v>
      </c>
      <c r="H7" s="13">
        <v>8</v>
      </c>
      <c r="I7" s="14">
        <v>9</v>
      </c>
      <c r="J7" s="14">
        <v>10</v>
      </c>
      <c r="K7" s="13">
        <v>11</v>
      </c>
      <c r="L7" s="13">
        <v>12</v>
      </c>
      <c r="M7" s="13">
        <v>13</v>
      </c>
    </row>
    <row r="8" spans="1:13" ht="14.25">
      <c r="A8" s="29" t="s">
        <v>8</v>
      </c>
      <c r="B8" s="22" t="s">
        <v>9</v>
      </c>
      <c r="C8" s="22"/>
      <c r="D8" s="21"/>
      <c r="E8" s="121"/>
      <c r="F8" s="121"/>
      <c r="G8" s="121"/>
      <c r="H8" s="121"/>
      <c r="I8" s="121"/>
      <c r="J8" s="121"/>
      <c r="K8" s="121"/>
      <c r="L8" s="122"/>
      <c r="M8" s="123"/>
    </row>
    <row r="9" spans="1:13" ht="12.75">
      <c r="A9" s="303">
        <v>1</v>
      </c>
      <c r="B9" s="307" t="s">
        <v>231</v>
      </c>
      <c r="C9" s="124"/>
      <c r="D9" s="308"/>
      <c r="E9" s="304"/>
      <c r="F9" s="124"/>
      <c r="G9" s="124"/>
      <c r="H9" s="124"/>
      <c r="I9" s="124"/>
      <c r="J9" s="124"/>
      <c r="K9" s="124"/>
      <c r="L9" s="124"/>
      <c r="M9" s="197"/>
    </row>
    <row r="10" spans="1:13" ht="12.75">
      <c r="A10" s="305"/>
      <c r="B10" s="310" t="s">
        <v>247</v>
      </c>
      <c r="C10" s="125" t="s">
        <v>11</v>
      </c>
      <c r="D10" s="311">
        <f>E10</f>
        <v>200000</v>
      </c>
      <c r="E10" s="317">
        <v>200000</v>
      </c>
      <c r="F10" s="125" t="s">
        <v>11</v>
      </c>
      <c r="G10" s="125" t="s">
        <v>11</v>
      </c>
      <c r="H10" s="125" t="s">
        <v>11</v>
      </c>
      <c r="I10" s="125" t="s">
        <v>11</v>
      </c>
      <c r="J10" s="125" t="s">
        <v>11</v>
      </c>
      <c r="K10" s="125" t="s">
        <v>11</v>
      </c>
      <c r="L10" s="125">
        <v>1300000</v>
      </c>
      <c r="M10" s="126">
        <f>D10+L10</f>
        <v>1500000</v>
      </c>
    </row>
    <row r="11" spans="1:13" ht="12.75">
      <c r="A11" s="306">
        <v>2</v>
      </c>
      <c r="B11" s="307" t="s">
        <v>102</v>
      </c>
      <c r="C11" s="124"/>
      <c r="D11" s="308"/>
      <c r="E11" s="318"/>
      <c r="F11" s="124"/>
      <c r="G11" s="124"/>
      <c r="H11" s="124"/>
      <c r="I11" s="124"/>
      <c r="J11" s="124"/>
      <c r="K11" s="124"/>
      <c r="L11" s="124"/>
      <c r="M11" s="197"/>
    </row>
    <row r="12" spans="1:13" ht="12.75">
      <c r="A12" s="309"/>
      <c r="B12" s="310" t="s">
        <v>214</v>
      </c>
      <c r="C12" s="125" t="s">
        <v>11</v>
      </c>
      <c r="D12" s="311">
        <f>E12</f>
        <v>65000</v>
      </c>
      <c r="E12" s="317">
        <v>65000</v>
      </c>
      <c r="F12" s="125" t="s">
        <v>11</v>
      </c>
      <c r="G12" s="125" t="s">
        <v>11</v>
      </c>
      <c r="H12" s="125" t="s">
        <v>11</v>
      </c>
      <c r="I12" s="125" t="s">
        <v>11</v>
      </c>
      <c r="J12" s="125" t="s">
        <v>11</v>
      </c>
      <c r="K12" s="125" t="s">
        <v>11</v>
      </c>
      <c r="L12" s="125" t="s">
        <v>11</v>
      </c>
      <c r="M12" s="126">
        <f>D12</f>
        <v>65000</v>
      </c>
    </row>
    <row r="13" spans="1:13" ht="12.75">
      <c r="A13" s="306">
        <v>3</v>
      </c>
      <c r="B13" s="307" t="s">
        <v>215</v>
      </c>
      <c r="C13" s="233"/>
      <c r="D13" s="308"/>
      <c r="E13" s="319"/>
      <c r="F13" s="233"/>
      <c r="G13" s="233"/>
      <c r="H13" s="233"/>
      <c r="I13" s="233"/>
      <c r="J13" s="233"/>
      <c r="K13" s="233"/>
      <c r="L13" s="233"/>
      <c r="M13" s="197"/>
    </row>
    <row r="14" spans="1:13" ht="12.75">
      <c r="A14" s="309"/>
      <c r="B14" s="310" t="s">
        <v>216</v>
      </c>
      <c r="C14" s="125" t="s">
        <v>11</v>
      </c>
      <c r="D14" s="311">
        <f>E14+F14</f>
        <v>100550</v>
      </c>
      <c r="E14" s="317">
        <v>80550</v>
      </c>
      <c r="F14" s="125">
        <v>20000</v>
      </c>
      <c r="G14" s="125" t="s">
        <v>11</v>
      </c>
      <c r="H14" s="125" t="s">
        <v>11</v>
      </c>
      <c r="I14" s="125" t="s">
        <v>11</v>
      </c>
      <c r="J14" s="125" t="s">
        <v>11</v>
      </c>
      <c r="K14" s="125" t="s">
        <v>11</v>
      </c>
      <c r="L14" s="125" t="s">
        <v>11</v>
      </c>
      <c r="M14" s="126">
        <f>D14</f>
        <v>100550</v>
      </c>
    </row>
    <row r="15" spans="1:13" ht="12.75">
      <c r="A15" s="306">
        <v>4</v>
      </c>
      <c r="B15" s="307" t="s">
        <v>217</v>
      </c>
      <c r="C15" s="270"/>
      <c r="D15" s="308"/>
      <c r="E15" s="318"/>
      <c r="F15" s="270"/>
      <c r="G15" s="270"/>
      <c r="H15" s="270"/>
      <c r="I15" s="270"/>
      <c r="J15" s="270"/>
      <c r="K15" s="270"/>
      <c r="L15" s="270"/>
      <c r="M15" s="197"/>
    </row>
    <row r="16" spans="1:13" ht="12.75">
      <c r="A16" s="448"/>
      <c r="B16" s="310" t="s">
        <v>218</v>
      </c>
      <c r="C16" s="125" t="s">
        <v>11</v>
      </c>
      <c r="D16" s="311">
        <f>E16</f>
        <v>60000</v>
      </c>
      <c r="E16" s="317">
        <v>60000</v>
      </c>
      <c r="F16" s="125" t="s">
        <v>11</v>
      </c>
      <c r="G16" s="125" t="s">
        <v>11</v>
      </c>
      <c r="H16" s="125" t="s">
        <v>11</v>
      </c>
      <c r="I16" s="125" t="s">
        <v>11</v>
      </c>
      <c r="J16" s="125" t="s">
        <v>11</v>
      </c>
      <c r="K16" s="125" t="s">
        <v>11</v>
      </c>
      <c r="L16" s="125" t="s">
        <v>11</v>
      </c>
      <c r="M16" s="126">
        <f>D16</f>
        <v>60000</v>
      </c>
    </row>
    <row r="17" spans="1:13" ht="12.75">
      <c r="A17" s="306">
        <v>5</v>
      </c>
      <c r="B17" s="307" t="s">
        <v>230</v>
      </c>
      <c r="C17" s="124"/>
      <c r="D17" s="308"/>
      <c r="E17" s="318"/>
      <c r="F17" s="124"/>
      <c r="G17" s="124"/>
      <c r="H17" s="124"/>
      <c r="I17" s="124"/>
      <c r="J17" s="124"/>
      <c r="K17" s="124"/>
      <c r="L17" s="124"/>
      <c r="M17" s="445"/>
    </row>
    <row r="18" spans="1:13" ht="12.75">
      <c r="A18" s="309"/>
      <c r="B18" s="310" t="s">
        <v>248</v>
      </c>
      <c r="C18" s="125" t="s">
        <v>11</v>
      </c>
      <c r="D18" s="311">
        <f>E18</f>
        <v>80000</v>
      </c>
      <c r="E18" s="317">
        <v>80000</v>
      </c>
      <c r="F18" s="125" t="s">
        <v>11</v>
      </c>
      <c r="G18" s="125" t="s">
        <v>11</v>
      </c>
      <c r="H18" s="125" t="s">
        <v>11</v>
      </c>
      <c r="I18" s="125" t="s">
        <v>11</v>
      </c>
      <c r="J18" s="125" t="s">
        <v>11</v>
      </c>
      <c r="K18" s="125" t="s">
        <v>11</v>
      </c>
      <c r="L18" s="125">
        <v>60000</v>
      </c>
      <c r="M18" s="454">
        <f>D18+L18</f>
        <v>140000</v>
      </c>
    </row>
    <row r="19" spans="1:13" ht="12.75">
      <c r="A19" s="306">
        <v>6</v>
      </c>
      <c r="B19" s="307" t="s">
        <v>232</v>
      </c>
      <c r="C19" s="237"/>
      <c r="D19" s="308"/>
      <c r="E19" s="318"/>
      <c r="F19" s="237"/>
      <c r="G19" s="237"/>
      <c r="H19" s="237"/>
      <c r="I19" s="237"/>
      <c r="J19" s="238"/>
      <c r="K19" s="237"/>
      <c r="L19" s="237"/>
      <c r="M19" s="197"/>
    </row>
    <row r="20" spans="1:13" ht="12.75">
      <c r="A20" s="447" t="s">
        <v>10</v>
      </c>
      <c r="B20" s="446" t="s">
        <v>219</v>
      </c>
      <c r="C20" s="124" t="s">
        <v>11</v>
      </c>
      <c r="D20" s="308">
        <f>E20</f>
        <v>40000</v>
      </c>
      <c r="E20" s="318">
        <v>40000</v>
      </c>
      <c r="F20" s="124" t="s">
        <v>11</v>
      </c>
      <c r="G20" s="124" t="s">
        <v>11</v>
      </c>
      <c r="H20" s="124" t="s">
        <v>11</v>
      </c>
      <c r="I20" s="124" t="s">
        <v>11</v>
      </c>
      <c r="J20" s="124" t="s">
        <v>11</v>
      </c>
      <c r="K20" s="124" t="s">
        <v>11</v>
      </c>
      <c r="L20" s="124" t="s">
        <v>11</v>
      </c>
      <c r="M20" s="445">
        <f>D20</f>
        <v>40000</v>
      </c>
    </row>
    <row r="21" spans="1:13" ht="12.75">
      <c r="A21" s="448" t="s">
        <v>12</v>
      </c>
      <c r="B21" s="310" t="s">
        <v>220</v>
      </c>
      <c r="C21" s="125" t="s">
        <v>11</v>
      </c>
      <c r="D21" s="311">
        <f>F21</f>
        <v>50000</v>
      </c>
      <c r="E21" s="317" t="s">
        <v>11</v>
      </c>
      <c r="F21" s="125">
        <v>50000</v>
      </c>
      <c r="G21" s="125" t="s">
        <v>11</v>
      </c>
      <c r="H21" s="125" t="s">
        <v>11</v>
      </c>
      <c r="I21" s="125" t="s">
        <v>11</v>
      </c>
      <c r="J21" s="125" t="s">
        <v>11</v>
      </c>
      <c r="K21" s="125" t="s">
        <v>11</v>
      </c>
      <c r="L21" s="125">
        <v>550000</v>
      </c>
      <c r="M21" s="126">
        <f>D21+L21</f>
        <v>600000</v>
      </c>
    </row>
    <row r="22" spans="1:13" ht="12.75">
      <c r="A22" s="306">
        <v>7</v>
      </c>
      <c r="B22" s="307" t="s">
        <v>233</v>
      </c>
      <c r="C22" s="237"/>
      <c r="D22" s="308"/>
      <c r="E22" s="318"/>
      <c r="F22" s="237"/>
      <c r="G22" s="237"/>
      <c r="H22" s="237"/>
      <c r="I22" s="237"/>
      <c r="J22" s="238"/>
      <c r="K22" s="237"/>
      <c r="L22" s="237"/>
      <c r="M22" s="445"/>
    </row>
    <row r="23" spans="1:13" ht="12.75">
      <c r="A23" s="447" t="s">
        <v>10</v>
      </c>
      <c r="B23" s="446" t="s">
        <v>220</v>
      </c>
      <c r="C23" s="237" t="s">
        <v>11</v>
      </c>
      <c r="D23" s="308">
        <f>E23</f>
        <v>80000</v>
      </c>
      <c r="E23" s="318">
        <v>80000</v>
      </c>
      <c r="F23" s="237" t="s">
        <v>11</v>
      </c>
      <c r="G23" s="237" t="s">
        <v>11</v>
      </c>
      <c r="H23" s="237" t="s">
        <v>11</v>
      </c>
      <c r="I23" s="237" t="s">
        <v>11</v>
      </c>
      <c r="J23" s="237" t="s">
        <v>11</v>
      </c>
      <c r="K23" s="237" t="s">
        <v>11</v>
      </c>
      <c r="L23" s="237" t="s">
        <v>11</v>
      </c>
      <c r="M23" s="445">
        <f>D23</f>
        <v>80000</v>
      </c>
    </row>
    <row r="24" spans="1:13" ht="12.75">
      <c r="A24" s="448" t="s">
        <v>12</v>
      </c>
      <c r="B24" s="310" t="s">
        <v>122</v>
      </c>
      <c r="C24" s="125">
        <v>1500</v>
      </c>
      <c r="D24" s="311">
        <f>E24</f>
        <v>26900</v>
      </c>
      <c r="E24" s="317">
        <v>26900</v>
      </c>
      <c r="F24" s="125" t="s">
        <v>11</v>
      </c>
      <c r="G24" s="125" t="s">
        <v>11</v>
      </c>
      <c r="H24" s="125" t="s">
        <v>11</v>
      </c>
      <c r="I24" s="125" t="s">
        <v>11</v>
      </c>
      <c r="J24" s="125" t="s">
        <v>11</v>
      </c>
      <c r="K24" s="125" t="s">
        <v>11</v>
      </c>
      <c r="L24" s="125" t="s">
        <v>11</v>
      </c>
      <c r="M24" s="126">
        <f>C24+D24</f>
        <v>28400</v>
      </c>
    </row>
    <row r="25" spans="1:13" ht="12.75">
      <c r="A25" s="306">
        <v>8</v>
      </c>
      <c r="B25" s="307" t="s">
        <v>221</v>
      </c>
      <c r="C25" s="237"/>
      <c r="D25" s="308"/>
      <c r="E25" s="318"/>
      <c r="F25" s="237"/>
      <c r="G25" s="237"/>
      <c r="H25" s="237"/>
      <c r="I25" s="237"/>
      <c r="J25" s="238"/>
      <c r="K25" s="237"/>
      <c r="L25" s="237"/>
      <c r="M25" s="197"/>
    </row>
    <row r="26" spans="1:13" ht="12.75">
      <c r="A26" s="309"/>
      <c r="B26" s="310" t="s">
        <v>218</v>
      </c>
      <c r="C26" s="125" t="s">
        <v>11</v>
      </c>
      <c r="D26" s="311">
        <f>E26</f>
        <v>20000</v>
      </c>
      <c r="E26" s="317">
        <v>20000</v>
      </c>
      <c r="F26" s="125" t="s">
        <v>11</v>
      </c>
      <c r="G26" s="125" t="s">
        <v>11</v>
      </c>
      <c r="H26" s="125" t="s">
        <v>11</v>
      </c>
      <c r="I26" s="125" t="s">
        <v>11</v>
      </c>
      <c r="J26" s="125" t="s">
        <v>11</v>
      </c>
      <c r="K26" s="125" t="s">
        <v>11</v>
      </c>
      <c r="L26" s="125" t="s">
        <v>11</v>
      </c>
      <c r="M26" s="126">
        <f>D26</f>
        <v>20000</v>
      </c>
    </row>
    <row r="27" spans="1:13" ht="12.75">
      <c r="A27" s="306">
        <v>9</v>
      </c>
      <c r="B27" s="314" t="s">
        <v>222</v>
      </c>
      <c r="C27" s="237"/>
      <c r="D27" s="308"/>
      <c r="E27" s="318"/>
      <c r="F27" s="237"/>
      <c r="G27" s="237"/>
      <c r="H27" s="237"/>
      <c r="I27" s="237"/>
      <c r="J27" s="238"/>
      <c r="K27" s="237"/>
      <c r="L27" s="237"/>
      <c r="M27" s="197"/>
    </row>
    <row r="28" spans="1:13" ht="12.75">
      <c r="A28" s="447" t="s">
        <v>10</v>
      </c>
      <c r="B28" s="446" t="s">
        <v>223</v>
      </c>
      <c r="C28" s="124" t="s">
        <v>11</v>
      </c>
      <c r="D28" s="308">
        <f>E28</f>
        <v>70000</v>
      </c>
      <c r="E28" s="318">
        <v>70000</v>
      </c>
      <c r="F28" s="124" t="s">
        <v>11</v>
      </c>
      <c r="G28" s="124" t="s">
        <v>11</v>
      </c>
      <c r="H28" s="124" t="s">
        <v>11</v>
      </c>
      <c r="I28" s="124" t="s">
        <v>11</v>
      </c>
      <c r="J28" s="124" t="s">
        <v>11</v>
      </c>
      <c r="K28" s="124" t="s">
        <v>11</v>
      </c>
      <c r="L28" s="124" t="s">
        <v>11</v>
      </c>
      <c r="M28" s="445">
        <f>D28</f>
        <v>70000</v>
      </c>
    </row>
    <row r="29" spans="1:13" ht="12.75">
      <c r="A29" s="448" t="s">
        <v>12</v>
      </c>
      <c r="B29" s="310" t="s">
        <v>227</v>
      </c>
      <c r="C29" s="125" t="s">
        <v>11</v>
      </c>
      <c r="D29" s="311">
        <f>E29</f>
        <v>100000</v>
      </c>
      <c r="E29" s="317">
        <v>100000</v>
      </c>
      <c r="F29" s="125" t="s">
        <v>11</v>
      </c>
      <c r="G29" s="125" t="s">
        <v>11</v>
      </c>
      <c r="H29" s="125" t="s">
        <v>11</v>
      </c>
      <c r="I29" s="125" t="s">
        <v>11</v>
      </c>
      <c r="J29" s="125" t="s">
        <v>11</v>
      </c>
      <c r="K29" s="125" t="s">
        <v>11</v>
      </c>
      <c r="L29" s="125" t="s">
        <v>11</v>
      </c>
      <c r="M29" s="126">
        <f>D29</f>
        <v>100000</v>
      </c>
    </row>
    <row r="30" spans="1:13" ht="12.75">
      <c r="A30" s="306">
        <v>10</v>
      </c>
      <c r="B30" s="307" t="s">
        <v>224</v>
      </c>
      <c r="C30" s="237"/>
      <c r="D30" s="308"/>
      <c r="E30" s="318"/>
      <c r="F30" s="237"/>
      <c r="G30" s="237"/>
      <c r="H30" s="237"/>
      <c r="I30" s="237"/>
      <c r="J30" s="238"/>
      <c r="K30" s="237"/>
      <c r="L30" s="237"/>
      <c r="M30" s="445"/>
    </row>
    <row r="31" spans="1:13" ht="12.75">
      <c r="A31" s="309"/>
      <c r="B31" s="310" t="s">
        <v>225</v>
      </c>
      <c r="C31" s="125">
        <v>274000</v>
      </c>
      <c r="D31" s="311">
        <f>E31</f>
        <v>10000</v>
      </c>
      <c r="E31" s="317">
        <v>10000</v>
      </c>
      <c r="F31" s="125" t="s">
        <v>11</v>
      </c>
      <c r="G31" s="125" t="s">
        <v>11</v>
      </c>
      <c r="H31" s="125" t="s">
        <v>11</v>
      </c>
      <c r="I31" s="125" t="s">
        <v>11</v>
      </c>
      <c r="J31" s="125" t="s">
        <v>11</v>
      </c>
      <c r="K31" s="125" t="s">
        <v>11</v>
      </c>
      <c r="L31" s="125" t="s">
        <v>11</v>
      </c>
      <c r="M31" s="126">
        <f>C31+D31</f>
        <v>284000</v>
      </c>
    </row>
    <row r="32" spans="1:13" ht="12.75">
      <c r="A32" s="306">
        <v>11</v>
      </c>
      <c r="B32" s="307" t="s">
        <v>226</v>
      </c>
      <c r="C32" s="237"/>
      <c r="D32" s="308"/>
      <c r="E32" s="318"/>
      <c r="F32" s="237"/>
      <c r="G32" s="237"/>
      <c r="H32" s="237"/>
      <c r="I32" s="237"/>
      <c r="J32" s="238"/>
      <c r="K32" s="237"/>
      <c r="L32" s="237"/>
      <c r="M32" s="197"/>
    </row>
    <row r="33" spans="1:13" ht="12.75">
      <c r="A33" s="309"/>
      <c r="B33" s="310" t="s">
        <v>228</v>
      </c>
      <c r="C33" s="125">
        <v>34000</v>
      </c>
      <c r="D33" s="311">
        <f>E33</f>
        <v>33000</v>
      </c>
      <c r="E33" s="317">
        <v>33000</v>
      </c>
      <c r="F33" s="125" t="s">
        <v>11</v>
      </c>
      <c r="G33" s="125" t="s">
        <v>11</v>
      </c>
      <c r="H33" s="125" t="s">
        <v>11</v>
      </c>
      <c r="I33" s="125" t="s">
        <v>11</v>
      </c>
      <c r="J33" s="125" t="s">
        <v>11</v>
      </c>
      <c r="K33" s="125" t="s">
        <v>11</v>
      </c>
      <c r="L33" s="125" t="s">
        <v>11</v>
      </c>
      <c r="M33" s="126">
        <f>C33+D33</f>
        <v>67000</v>
      </c>
    </row>
    <row r="34" spans="1:13" ht="12.75">
      <c r="A34" s="306">
        <v>12</v>
      </c>
      <c r="B34" s="321" t="s">
        <v>79</v>
      </c>
      <c r="C34" s="237"/>
      <c r="D34" s="308"/>
      <c r="E34" s="318"/>
      <c r="F34" s="237"/>
      <c r="G34" s="237"/>
      <c r="H34" s="237"/>
      <c r="I34" s="237"/>
      <c r="J34" s="238"/>
      <c r="K34" s="237"/>
      <c r="L34" s="237"/>
      <c r="M34" s="197"/>
    </row>
    <row r="35" spans="1:13" ht="12.75">
      <c r="A35" s="447" t="s">
        <v>10</v>
      </c>
      <c r="B35" s="449" t="s">
        <v>220</v>
      </c>
      <c r="C35" s="237" t="s">
        <v>11</v>
      </c>
      <c r="D35" s="308">
        <f>E35</f>
        <v>50000</v>
      </c>
      <c r="E35" s="318">
        <v>50000</v>
      </c>
      <c r="F35" s="237" t="s">
        <v>11</v>
      </c>
      <c r="G35" s="237" t="s">
        <v>11</v>
      </c>
      <c r="H35" s="237" t="s">
        <v>11</v>
      </c>
      <c r="I35" s="237" t="s">
        <v>11</v>
      </c>
      <c r="J35" s="237" t="s">
        <v>11</v>
      </c>
      <c r="K35" s="237" t="s">
        <v>11</v>
      </c>
      <c r="L35" s="237" t="s">
        <v>11</v>
      </c>
      <c r="M35" s="445">
        <f>D35</f>
        <v>50000</v>
      </c>
    </row>
    <row r="36" spans="1:13" ht="12.75">
      <c r="A36" s="448" t="s">
        <v>12</v>
      </c>
      <c r="B36" s="312" t="s">
        <v>229</v>
      </c>
      <c r="C36" s="125">
        <v>133500</v>
      </c>
      <c r="D36" s="311">
        <f>E36</f>
        <v>50000</v>
      </c>
      <c r="E36" s="320">
        <v>50000</v>
      </c>
      <c r="F36" s="125" t="s">
        <v>11</v>
      </c>
      <c r="G36" s="125" t="s">
        <v>11</v>
      </c>
      <c r="H36" s="125" t="s">
        <v>11</v>
      </c>
      <c r="I36" s="125" t="s">
        <v>11</v>
      </c>
      <c r="J36" s="125" t="s">
        <v>11</v>
      </c>
      <c r="K36" s="125" t="s">
        <v>11</v>
      </c>
      <c r="L36" s="125">
        <v>150000</v>
      </c>
      <c r="M36" s="126">
        <f>C36+D36+L36</f>
        <v>333500</v>
      </c>
    </row>
    <row r="37" spans="1:13" ht="12.75">
      <c r="A37" s="313">
        <v>13</v>
      </c>
      <c r="B37" s="307" t="s">
        <v>234</v>
      </c>
      <c r="C37" s="237"/>
      <c r="D37" s="308"/>
      <c r="E37" s="318"/>
      <c r="F37" s="237"/>
      <c r="G37" s="308"/>
      <c r="H37" s="237"/>
      <c r="I37" s="237"/>
      <c r="J37" s="238"/>
      <c r="K37" s="237"/>
      <c r="L37" s="237"/>
      <c r="M37" s="197"/>
    </row>
    <row r="38" spans="1:13" ht="12.75">
      <c r="A38" s="448"/>
      <c r="B38" s="312" t="s">
        <v>128</v>
      </c>
      <c r="C38" s="125">
        <v>100000</v>
      </c>
      <c r="D38" s="311">
        <f>E38</f>
        <v>82000</v>
      </c>
      <c r="E38" s="317">
        <v>82000</v>
      </c>
      <c r="F38" s="311" t="s">
        <v>11</v>
      </c>
      <c r="G38" s="311" t="s">
        <v>11</v>
      </c>
      <c r="H38" s="125" t="s">
        <v>11</v>
      </c>
      <c r="I38" s="125" t="s">
        <v>11</v>
      </c>
      <c r="J38" s="125" t="s">
        <v>11</v>
      </c>
      <c r="K38" s="125" t="s">
        <v>11</v>
      </c>
      <c r="L38" s="125" t="s">
        <v>11</v>
      </c>
      <c r="M38" s="126">
        <f>C38+D38</f>
        <v>182000</v>
      </c>
    </row>
    <row r="39" spans="1:13" ht="12.75">
      <c r="A39" s="306">
        <v>15</v>
      </c>
      <c r="B39" s="314" t="s">
        <v>236</v>
      </c>
      <c r="C39" s="237"/>
      <c r="D39" s="308"/>
      <c r="E39" s="318"/>
      <c r="F39" s="237"/>
      <c r="G39" s="308"/>
      <c r="H39" s="237"/>
      <c r="I39" s="237"/>
      <c r="J39" s="238"/>
      <c r="K39" s="237"/>
      <c r="L39" s="237"/>
      <c r="M39" s="445"/>
    </row>
    <row r="40" spans="1:13" ht="12.75">
      <c r="A40" s="309"/>
      <c r="B40" s="312" t="s">
        <v>249</v>
      </c>
      <c r="C40" s="453" t="s">
        <v>11</v>
      </c>
      <c r="D40" s="311">
        <v>50000</v>
      </c>
      <c r="E40" s="317" t="s">
        <v>11</v>
      </c>
      <c r="F40" s="453">
        <v>50000</v>
      </c>
      <c r="G40" s="311" t="s">
        <v>11</v>
      </c>
      <c r="H40" s="311" t="s">
        <v>11</v>
      </c>
      <c r="I40" s="311" t="s">
        <v>11</v>
      </c>
      <c r="J40" s="311" t="s">
        <v>11</v>
      </c>
      <c r="K40" s="311" t="s">
        <v>11</v>
      </c>
      <c r="L40" s="311" t="s">
        <v>11</v>
      </c>
      <c r="M40" s="126">
        <f>D40</f>
        <v>50000</v>
      </c>
    </row>
    <row r="41" spans="1:13" ht="12.75">
      <c r="A41" s="306">
        <v>16</v>
      </c>
      <c r="B41" s="314" t="s">
        <v>237</v>
      </c>
      <c r="C41" s="237"/>
      <c r="D41" s="308"/>
      <c r="E41" s="318"/>
      <c r="F41" s="237"/>
      <c r="G41" s="308"/>
      <c r="H41" s="237"/>
      <c r="I41" s="237"/>
      <c r="J41" s="238"/>
      <c r="K41" s="237"/>
      <c r="L41" s="237"/>
      <c r="M41" s="445"/>
    </row>
    <row r="42" spans="1:13" ht="12.75">
      <c r="A42" s="447" t="s">
        <v>10</v>
      </c>
      <c r="B42" s="450" t="s">
        <v>250</v>
      </c>
      <c r="C42" s="237" t="s">
        <v>11</v>
      </c>
      <c r="D42" s="308">
        <f>F42</f>
        <v>50000</v>
      </c>
      <c r="E42" s="318" t="s">
        <v>11</v>
      </c>
      <c r="F42" s="237">
        <v>50000</v>
      </c>
      <c r="G42" s="308" t="s">
        <v>11</v>
      </c>
      <c r="H42" s="308" t="s">
        <v>11</v>
      </c>
      <c r="I42" s="308" t="s">
        <v>11</v>
      </c>
      <c r="J42" s="308" t="s">
        <v>11</v>
      </c>
      <c r="K42" s="308" t="s">
        <v>11</v>
      </c>
      <c r="L42" s="308">
        <v>550000</v>
      </c>
      <c r="M42" s="445">
        <f>D42+L42</f>
        <v>600000</v>
      </c>
    </row>
    <row r="43" spans="1:13" ht="12.75">
      <c r="A43" s="447" t="s">
        <v>12</v>
      </c>
      <c r="B43" s="450" t="s">
        <v>238</v>
      </c>
      <c r="C43" s="237" t="s">
        <v>11</v>
      </c>
      <c r="D43" s="308">
        <f>F43</f>
        <v>700000</v>
      </c>
      <c r="E43" s="318" t="s">
        <v>11</v>
      </c>
      <c r="F43" s="237">
        <v>700000</v>
      </c>
      <c r="G43" s="308" t="s">
        <v>11</v>
      </c>
      <c r="H43" s="308" t="s">
        <v>11</v>
      </c>
      <c r="I43" s="308" t="s">
        <v>11</v>
      </c>
      <c r="J43" s="308" t="s">
        <v>11</v>
      </c>
      <c r="K43" s="308" t="s">
        <v>11</v>
      </c>
      <c r="L43" s="308" t="s">
        <v>11</v>
      </c>
      <c r="M43" s="445">
        <f>D43</f>
        <v>700000</v>
      </c>
    </row>
    <row r="44" spans="1:13" ht="12.75">
      <c r="A44" s="451">
        <v>17</v>
      </c>
      <c r="B44" s="455" t="s">
        <v>239</v>
      </c>
      <c r="C44" s="456"/>
      <c r="D44" s="457"/>
      <c r="E44" s="457"/>
      <c r="F44" s="456"/>
      <c r="G44" s="457"/>
      <c r="H44" s="456"/>
      <c r="I44" s="456"/>
      <c r="J44" s="456"/>
      <c r="K44" s="456"/>
      <c r="L44" s="456"/>
      <c r="M44" s="197"/>
    </row>
    <row r="45" spans="1:13" ht="13.5" thickBot="1">
      <c r="A45" s="452"/>
      <c r="B45" s="458" t="s">
        <v>240</v>
      </c>
      <c r="C45" s="459" t="s">
        <v>11</v>
      </c>
      <c r="D45" s="460">
        <f>F45</f>
        <v>100000</v>
      </c>
      <c r="E45" s="460" t="s">
        <v>11</v>
      </c>
      <c r="F45" s="459">
        <v>100000</v>
      </c>
      <c r="G45" s="460" t="s">
        <v>11</v>
      </c>
      <c r="H45" s="460" t="s">
        <v>11</v>
      </c>
      <c r="I45" s="460" t="s">
        <v>11</v>
      </c>
      <c r="J45" s="460" t="s">
        <v>11</v>
      </c>
      <c r="K45" s="460" t="s">
        <v>11</v>
      </c>
      <c r="L45" s="460">
        <v>4400000</v>
      </c>
      <c r="M45" s="461">
        <f>D45+L45</f>
        <v>4500000</v>
      </c>
    </row>
    <row r="46" spans="1:13" ht="18" customHeight="1" thickBot="1">
      <c r="A46" s="127"/>
      <c r="B46" s="98" t="s">
        <v>14</v>
      </c>
      <c r="C46" s="128">
        <f>SUM(C9:C45)</f>
        <v>543000</v>
      </c>
      <c r="D46" s="128">
        <f aca="true" t="shared" si="0" ref="D46:M46">SUM(D9:D45)</f>
        <v>2017450</v>
      </c>
      <c r="E46" s="128">
        <f t="shared" si="0"/>
        <v>1047450</v>
      </c>
      <c r="F46" s="128">
        <f t="shared" si="0"/>
        <v>970000</v>
      </c>
      <c r="G46" s="128">
        <f t="shared" si="0"/>
        <v>0</v>
      </c>
      <c r="H46" s="128">
        <f t="shared" si="0"/>
        <v>0</v>
      </c>
      <c r="I46" s="128">
        <f t="shared" si="0"/>
        <v>0</v>
      </c>
      <c r="J46" s="128">
        <f t="shared" si="0"/>
        <v>0</v>
      </c>
      <c r="K46" s="128">
        <f t="shared" si="0"/>
        <v>0</v>
      </c>
      <c r="L46" s="128">
        <f t="shared" si="0"/>
        <v>7010000</v>
      </c>
      <c r="M46" s="271">
        <f t="shared" si="0"/>
        <v>9570450</v>
      </c>
    </row>
    <row r="47" spans="1:13" ht="12.75">
      <c r="A47" s="240"/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3"/>
      <c r="M47" s="243"/>
    </row>
    <row r="48" spans="1:13" ht="12.75">
      <c r="A48" s="240"/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3"/>
      <c r="M48" s="243"/>
    </row>
    <row r="49" spans="1:13" ht="12.75">
      <c r="A49" s="240"/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3"/>
      <c r="M49" s="243"/>
    </row>
    <row r="50" spans="11:13" ht="13.5" thickBot="1">
      <c r="K50" s="119"/>
      <c r="M50" s="120" t="s">
        <v>22</v>
      </c>
    </row>
    <row r="51" spans="1:13" ht="13.5" thickBot="1">
      <c r="A51" s="80"/>
      <c r="B51" s="81"/>
      <c r="C51" s="506" t="s">
        <v>149</v>
      </c>
      <c r="D51" s="527" t="s">
        <v>0</v>
      </c>
      <c r="E51" s="528"/>
      <c r="F51" s="528"/>
      <c r="G51" s="528"/>
      <c r="H51" s="528"/>
      <c r="I51" s="528"/>
      <c r="J51" s="528"/>
      <c r="K51" s="529"/>
      <c r="L51" s="506" t="s">
        <v>157</v>
      </c>
      <c r="M51" s="530" t="s">
        <v>114</v>
      </c>
    </row>
    <row r="52" spans="1:13" ht="13.5" thickBot="1">
      <c r="A52" s="82"/>
      <c r="B52" s="83"/>
      <c r="C52" s="525"/>
      <c r="D52" s="530" t="s">
        <v>158</v>
      </c>
      <c r="E52" s="533" t="s">
        <v>1</v>
      </c>
      <c r="F52" s="534"/>
      <c r="G52" s="534"/>
      <c r="H52" s="534"/>
      <c r="I52" s="534"/>
      <c r="J52" s="534"/>
      <c r="K52" s="535"/>
      <c r="L52" s="525"/>
      <c r="M52" s="531"/>
    </row>
    <row r="53" spans="1:13" ht="36.75" thickBot="1">
      <c r="A53" s="8" t="s">
        <v>2</v>
      </c>
      <c r="B53" s="33" t="s">
        <v>3</v>
      </c>
      <c r="C53" s="526"/>
      <c r="D53" s="532"/>
      <c r="E53" s="316" t="s">
        <v>135</v>
      </c>
      <c r="F53" s="61" t="s">
        <v>124</v>
      </c>
      <c r="G53" s="61" t="s">
        <v>69</v>
      </c>
      <c r="H53" s="9" t="s">
        <v>5</v>
      </c>
      <c r="I53" s="10" t="s">
        <v>108</v>
      </c>
      <c r="J53" s="10" t="s">
        <v>6</v>
      </c>
      <c r="K53" s="10" t="s">
        <v>131</v>
      </c>
      <c r="L53" s="526"/>
      <c r="M53" s="532"/>
    </row>
    <row r="54" spans="1:13" ht="11.25" customHeight="1" thickBot="1">
      <c r="A54" s="11">
        <v>1</v>
      </c>
      <c r="B54" s="11">
        <v>2</v>
      </c>
      <c r="C54" s="12">
        <v>3</v>
      </c>
      <c r="D54" s="12">
        <v>4</v>
      </c>
      <c r="E54" s="315">
        <v>5</v>
      </c>
      <c r="F54" s="13">
        <v>6</v>
      </c>
      <c r="G54" s="13">
        <v>7</v>
      </c>
      <c r="H54" s="13">
        <v>8</v>
      </c>
      <c r="I54" s="14">
        <v>9</v>
      </c>
      <c r="J54" s="14">
        <v>10</v>
      </c>
      <c r="K54" s="13">
        <v>11</v>
      </c>
      <c r="L54" s="13">
        <v>12</v>
      </c>
      <c r="M54" s="13">
        <v>13</v>
      </c>
    </row>
    <row r="55" spans="1:13" ht="14.25">
      <c r="A55" s="29" t="s">
        <v>15</v>
      </c>
      <c r="B55" s="22" t="s">
        <v>16</v>
      </c>
      <c r="C55" s="22"/>
      <c r="D55" s="21"/>
      <c r="E55" s="129"/>
      <c r="F55" s="129"/>
      <c r="G55" s="129"/>
      <c r="H55" s="129"/>
      <c r="I55" s="129"/>
      <c r="J55" s="129"/>
      <c r="K55" s="129"/>
      <c r="L55" s="129"/>
      <c r="M55" s="130"/>
    </row>
    <row r="56" spans="1:13" ht="12.75" customHeight="1">
      <c r="A56" s="463">
        <v>1</v>
      </c>
      <c r="B56" s="464" t="s">
        <v>123</v>
      </c>
      <c r="C56" s="237"/>
      <c r="D56" s="465"/>
      <c r="E56" s="237"/>
      <c r="F56" s="465"/>
      <c r="G56" s="237"/>
      <c r="H56" s="237"/>
      <c r="I56" s="237"/>
      <c r="J56" s="237"/>
      <c r="K56" s="237"/>
      <c r="L56" s="237"/>
      <c r="M56" s="239"/>
    </row>
    <row r="57" spans="1:13" ht="12.75" customHeight="1">
      <c r="A57" s="466"/>
      <c r="B57" s="467" t="s">
        <v>127</v>
      </c>
      <c r="C57" s="125" t="s">
        <v>11</v>
      </c>
      <c r="D57" s="468">
        <f>F57</f>
        <v>10000</v>
      </c>
      <c r="E57" s="125" t="s">
        <v>11</v>
      </c>
      <c r="F57" s="468">
        <v>10000</v>
      </c>
      <c r="G57" s="125" t="s">
        <v>11</v>
      </c>
      <c r="H57" s="125" t="s">
        <v>11</v>
      </c>
      <c r="I57" s="125" t="s">
        <v>11</v>
      </c>
      <c r="J57" s="125" t="s">
        <v>11</v>
      </c>
      <c r="K57" s="125" t="s">
        <v>11</v>
      </c>
      <c r="L57" s="125" t="s">
        <v>11</v>
      </c>
      <c r="M57" s="126">
        <f>D57</f>
        <v>10000</v>
      </c>
    </row>
    <row r="58" spans="1:13" ht="12.75" customHeight="1">
      <c r="A58" s="469">
        <v>2</v>
      </c>
      <c r="B58" s="470" t="s">
        <v>234</v>
      </c>
      <c r="C58" s="237"/>
      <c r="D58" s="465"/>
      <c r="E58" s="471"/>
      <c r="F58" s="237"/>
      <c r="G58" s="465"/>
      <c r="H58" s="237"/>
      <c r="I58" s="237"/>
      <c r="J58" s="238"/>
      <c r="K58" s="237"/>
      <c r="L58" s="237"/>
      <c r="M58" s="197"/>
    </row>
    <row r="59" spans="1:13" ht="12.75" customHeight="1">
      <c r="A59" s="472"/>
      <c r="B59" s="467" t="s">
        <v>251</v>
      </c>
      <c r="C59" s="125" t="s">
        <v>11</v>
      </c>
      <c r="D59" s="468">
        <f>F59</f>
        <v>30000</v>
      </c>
      <c r="E59" s="320" t="s">
        <v>11</v>
      </c>
      <c r="F59" s="468">
        <v>30000</v>
      </c>
      <c r="G59" s="468" t="s">
        <v>11</v>
      </c>
      <c r="H59" s="468" t="s">
        <v>11</v>
      </c>
      <c r="I59" s="468" t="s">
        <v>11</v>
      </c>
      <c r="J59" s="468" t="s">
        <v>11</v>
      </c>
      <c r="K59" s="468" t="s">
        <v>11</v>
      </c>
      <c r="L59" s="125">
        <v>42000</v>
      </c>
      <c r="M59" s="126">
        <f>D59+L59</f>
        <v>72000</v>
      </c>
    </row>
    <row r="60" spans="1:13" ht="12.75" customHeight="1">
      <c r="A60" s="463">
        <v>3</v>
      </c>
      <c r="B60" s="473" t="s">
        <v>235</v>
      </c>
      <c r="C60" s="237"/>
      <c r="D60" s="465"/>
      <c r="E60" s="471"/>
      <c r="F60" s="237"/>
      <c r="G60" s="465"/>
      <c r="H60" s="237"/>
      <c r="I60" s="237"/>
      <c r="J60" s="238"/>
      <c r="K60" s="237"/>
      <c r="L60" s="237"/>
      <c r="M60" s="445"/>
    </row>
    <row r="61" spans="1:13" ht="12.75" customHeight="1">
      <c r="A61" s="466"/>
      <c r="B61" s="467" t="s">
        <v>252</v>
      </c>
      <c r="C61" s="453" t="s">
        <v>11</v>
      </c>
      <c r="D61" s="468">
        <f>F61</f>
        <v>20000</v>
      </c>
      <c r="E61" s="320" t="s">
        <v>11</v>
      </c>
      <c r="F61" s="453">
        <v>20000</v>
      </c>
      <c r="G61" s="468" t="s">
        <v>11</v>
      </c>
      <c r="H61" s="468" t="s">
        <v>11</v>
      </c>
      <c r="I61" s="468" t="s">
        <v>11</v>
      </c>
      <c r="J61" s="468" t="s">
        <v>11</v>
      </c>
      <c r="K61" s="468" t="s">
        <v>11</v>
      </c>
      <c r="L61" s="468" t="s">
        <v>11</v>
      </c>
      <c r="M61" s="126">
        <f>D61</f>
        <v>20000</v>
      </c>
    </row>
    <row r="62" spans="1:13" ht="12.75" customHeight="1">
      <c r="A62" s="463">
        <v>4</v>
      </c>
      <c r="B62" s="470" t="s">
        <v>241</v>
      </c>
      <c r="C62" s="124"/>
      <c r="D62" s="465"/>
      <c r="E62" s="304"/>
      <c r="F62" s="124"/>
      <c r="G62" s="124"/>
      <c r="H62" s="124"/>
      <c r="I62" s="124"/>
      <c r="J62" s="124"/>
      <c r="K62" s="124"/>
      <c r="L62" s="124"/>
      <c r="M62" s="197"/>
    </row>
    <row r="63" spans="1:13" ht="12.75" customHeight="1">
      <c r="A63" s="466"/>
      <c r="B63" s="474" t="s">
        <v>242</v>
      </c>
      <c r="C63" s="125" t="s">
        <v>11</v>
      </c>
      <c r="D63" s="468">
        <f>F63</f>
        <v>20000</v>
      </c>
      <c r="E63" s="320" t="s">
        <v>11</v>
      </c>
      <c r="F63" s="125">
        <v>20000</v>
      </c>
      <c r="G63" s="125" t="s">
        <v>11</v>
      </c>
      <c r="H63" s="125" t="s">
        <v>11</v>
      </c>
      <c r="I63" s="125" t="s">
        <v>11</v>
      </c>
      <c r="J63" s="125" t="s">
        <v>11</v>
      </c>
      <c r="K63" s="125" t="s">
        <v>11</v>
      </c>
      <c r="L63" s="125" t="s">
        <v>11</v>
      </c>
      <c r="M63" s="126">
        <f>D63</f>
        <v>20000</v>
      </c>
    </row>
    <row r="64" spans="1:13" ht="12.75" customHeight="1">
      <c r="A64" s="463">
        <v>5</v>
      </c>
      <c r="B64" s="470" t="s">
        <v>80</v>
      </c>
      <c r="C64" s="124"/>
      <c r="D64" s="465"/>
      <c r="E64" s="471"/>
      <c r="F64" s="124"/>
      <c r="G64" s="124"/>
      <c r="H64" s="124"/>
      <c r="I64" s="124"/>
      <c r="J64" s="124"/>
      <c r="K64" s="124"/>
      <c r="L64" s="124"/>
      <c r="M64" s="197"/>
    </row>
    <row r="65" spans="1:13" ht="12.75" customHeight="1">
      <c r="A65" s="466"/>
      <c r="B65" s="474" t="s">
        <v>112</v>
      </c>
      <c r="C65" s="125" t="s">
        <v>11</v>
      </c>
      <c r="D65" s="468">
        <f>F65</f>
        <v>50000</v>
      </c>
      <c r="E65" s="320" t="s">
        <v>11</v>
      </c>
      <c r="F65" s="125">
        <v>50000</v>
      </c>
      <c r="G65" s="125" t="s">
        <v>11</v>
      </c>
      <c r="H65" s="125" t="s">
        <v>11</v>
      </c>
      <c r="I65" s="125" t="s">
        <v>11</v>
      </c>
      <c r="J65" s="125" t="s">
        <v>11</v>
      </c>
      <c r="K65" s="125" t="s">
        <v>11</v>
      </c>
      <c r="L65" s="125" t="s">
        <v>11</v>
      </c>
      <c r="M65" s="126">
        <f>D65</f>
        <v>50000</v>
      </c>
    </row>
    <row r="66" spans="1:13" ht="12.75" customHeight="1">
      <c r="A66" s="463">
        <v>6</v>
      </c>
      <c r="B66" s="464" t="s">
        <v>110</v>
      </c>
      <c r="C66" s="237"/>
      <c r="D66" s="465"/>
      <c r="E66" s="237"/>
      <c r="F66" s="465"/>
      <c r="G66" s="237"/>
      <c r="H66" s="237"/>
      <c r="I66" s="237"/>
      <c r="J66" s="237"/>
      <c r="K66" s="237"/>
      <c r="L66" s="237"/>
      <c r="M66" s="239"/>
    </row>
    <row r="67" spans="1:13" ht="12.75" customHeight="1">
      <c r="A67" s="466"/>
      <c r="B67" s="467" t="s">
        <v>243</v>
      </c>
      <c r="C67" s="125" t="s">
        <v>11</v>
      </c>
      <c r="D67" s="468">
        <f>F67</f>
        <v>8600</v>
      </c>
      <c r="E67" s="125" t="s">
        <v>11</v>
      </c>
      <c r="F67" s="468">
        <v>8600</v>
      </c>
      <c r="G67" s="125" t="s">
        <v>11</v>
      </c>
      <c r="H67" s="125" t="s">
        <v>11</v>
      </c>
      <c r="I67" s="125" t="s">
        <v>11</v>
      </c>
      <c r="J67" s="125" t="s">
        <v>11</v>
      </c>
      <c r="K67" s="125" t="s">
        <v>11</v>
      </c>
      <c r="L67" s="125" t="s">
        <v>11</v>
      </c>
      <c r="M67" s="126">
        <f>D67</f>
        <v>8600</v>
      </c>
    </row>
    <row r="68" spans="1:13" ht="12.75" customHeight="1">
      <c r="A68" s="463">
        <v>7</v>
      </c>
      <c r="B68" s="475" t="s">
        <v>143</v>
      </c>
      <c r="C68" s="237"/>
      <c r="D68" s="465"/>
      <c r="E68" s="237"/>
      <c r="F68" s="465"/>
      <c r="G68" s="237"/>
      <c r="H68" s="237"/>
      <c r="I68" s="237"/>
      <c r="J68" s="237"/>
      <c r="K68" s="237"/>
      <c r="L68" s="237"/>
      <c r="M68" s="239"/>
    </row>
    <row r="69" spans="1:13" ht="12.75" customHeight="1" thickBot="1">
      <c r="A69" s="463"/>
      <c r="B69" s="467" t="s">
        <v>144</v>
      </c>
      <c r="C69" s="125" t="s">
        <v>11</v>
      </c>
      <c r="D69" s="465">
        <f>F69</f>
        <v>100000</v>
      </c>
      <c r="E69" s="125" t="s">
        <v>11</v>
      </c>
      <c r="F69" s="465">
        <v>100000</v>
      </c>
      <c r="G69" s="125" t="s">
        <v>11</v>
      </c>
      <c r="H69" s="125" t="s">
        <v>11</v>
      </c>
      <c r="I69" s="125" t="s">
        <v>11</v>
      </c>
      <c r="J69" s="125" t="s">
        <v>11</v>
      </c>
      <c r="K69" s="125" t="s">
        <v>11</v>
      </c>
      <c r="L69" s="125" t="s">
        <v>11</v>
      </c>
      <c r="M69" s="126">
        <f>D69</f>
        <v>100000</v>
      </c>
    </row>
    <row r="70" spans="1:13" ht="15.75" customHeight="1" thickBot="1">
      <c r="A70" s="104"/>
      <c r="B70" s="98" t="s">
        <v>17</v>
      </c>
      <c r="C70" s="99">
        <f aca="true" t="shared" si="1" ref="C70:M70">SUM(C56:C69)</f>
        <v>0</v>
      </c>
      <c r="D70" s="99">
        <f t="shared" si="1"/>
        <v>238600</v>
      </c>
      <c r="E70" s="99">
        <f t="shared" si="1"/>
        <v>0</v>
      </c>
      <c r="F70" s="99">
        <f t="shared" si="1"/>
        <v>238600</v>
      </c>
      <c r="G70" s="99">
        <f t="shared" si="1"/>
        <v>0</v>
      </c>
      <c r="H70" s="99">
        <f t="shared" si="1"/>
        <v>0</v>
      </c>
      <c r="I70" s="99">
        <f t="shared" si="1"/>
        <v>0</v>
      </c>
      <c r="J70" s="99">
        <f t="shared" si="1"/>
        <v>0</v>
      </c>
      <c r="K70" s="99">
        <f t="shared" si="1"/>
        <v>0</v>
      </c>
      <c r="L70" s="99">
        <f t="shared" si="1"/>
        <v>42000</v>
      </c>
      <c r="M70" s="100">
        <f t="shared" si="1"/>
        <v>280600</v>
      </c>
    </row>
    <row r="71" spans="1:13" ht="8.25" customHeight="1">
      <c r="A71" s="2"/>
      <c r="B71" s="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8.25" customHeight="1">
      <c r="A72" s="2"/>
      <c r="B72" s="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8.25" customHeight="1" thickBot="1">
      <c r="A73" s="2"/>
      <c r="B73" s="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27.75" customHeight="1" thickBot="1">
      <c r="A74" s="2"/>
      <c r="B74" s="299" t="s">
        <v>34</v>
      </c>
      <c r="C74" s="300">
        <f aca="true" t="shared" si="2" ref="C74:M74">C46+C70</f>
        <v>543000</v>
      </c>
      <c r="D74" s="300">
        <f t="shared" si="2"/>
        <v>2256050</v>
      </c>
      <c r="E74" s="300">
        <f t="shared" si="2"/>
        <v>1047450</v>
      </c>
      <c r="F74" s="300">
        <f t="shared" si="2"/>
        <v>1208600</v>
      </c>
      <c r="G74" s="300">
        <f t="shared" si="2"/>
        <v>0</v>
      </c>
      <c r="H74" s="300">
        <f t="shared" si="2"/>
        <v>0</v>
      </c>
      <c r="I74" s="300">
        <f t="shared" si="2"/>
        <v>0</v>
      </c>
      <c r="J74" s="300">
        <f t="shared" si="2"/>
        <v>0</v>
      </c>
      <c r="K74" s="300">
        <f t="shared" si="2"/>
        <v>0</v>
      </c>
      <c r="L74" s="300">
        <f t="shared" si="2"/>
        <v>7052000</v>
      </c>
      <c r="M74" s="301">
        <f t="shared" si="2"/>
        <v>9851050</v>
      </c>
    </row>
    <row r="75" ht="12.75">
      <c r="C75" s="132"/>
    </row>
    <row r="76" spans="1:13" ht="12.75" customHeight="1">
      <c r="A76" s="2"/>
      <c r="B76" s="94" t="s">
        <v>23</v>
      </c>
      <c r="C76" s="94"/>
      <c r="D76" s="2"/>
      <c r="E76" s="39"/>
      <c r="F76" s="2"/>
      <c r="G76" s="2"/>
      <c r="I76" s="554"/>
      <c r="J76" s="554"/>
      <c r="K76" s="554"/>
      <c r="L76" s="554"/>
      <c r="M76" s="554"/>
    </row>
    <row r="77" spans="1:9" ht="12.75">
      <c r="A77" s="115" t="s">
        <v>29</v>
      </c>
      <c r="B77" s="94" t="s">
        <v>155</v>
      </c>
      <c r="C77" s="2"/>
      <c r="D77" s="2"/>
      <c r="E77" s="2"/>
      <c r="F77" s="133">
        <v>1047450</v>
      </c>
      <c r="G77" s="134" t="s">
        <v>24</v>
      </c>
      <c r="I77" s="67"/>
    </row>
    <row r="78" spans="1:9" ht="12.75">
      <c r="A78" s="115"/>
      <c r="B78" s="2"/>
      <c r="C78" s="2"/>
      <c r="D78" s="96"/>
      <c r="E78" s="39"/>
      <c r="F78" s="322"/>
      <c r="G78" s="134"/>
      <c r="I78" s="67"/>
    </row>
    <row r="79" spans="8:11" ht="12.75">
      <c r="H79" s="39"/>
      <c r="I79" s="2"/>
      <c r="J79" s="2"/>
      <c r="K79" s="2"/>
    </row>
    <row r="80" spans="8:12" ht="12.75">
      <c r="H80" s="134"/>
      <c r="I80" s="134"/>
      <c r="J80" s="134"/>
      <c r="K80" s="2"/>
      <c r="L80" s="118"/>
    </row>
    <row r="81" spans="1:13" ht="12.75">
      <c r="A81" s="120" t="s">
        <v>20</v>
      </c>
      <c r="B81" s="95" t="s">
        <v>125</v>
      </c>
      <c r="H81" s="135"/>
      <c r="I81" s="135"/>
      <c r="J81" s="136"/>
      <c r="K81" s="235"/>
      <c r="L81" s="117"/>
      <c r="M81" s="199"/>
    </row>
    <row r="82" spans="2:13" ht="12.75">
      <c r="B82" s="95" t="s">
        <v>319</v>
      </c>
      <c r="H82" s="135"/>
      <c r="I82" s="135"/>
      <c r="J82" s="136"/>
      <c r="K82" s="236"/>
      <c r="L82" s="117"/>
      <c r="M82" s="199"/>
    </row>
    <row r="83" spans="2:13" ht="12.75">
      <c r="B83" s="95" t="s">
        <v>126</v>
      </c>
      <c r="C83" s="56"/>
      <c r="F83" s="138"/>
      <c r="G83" s="134"/>
      <c r="H83" s="135"/>
      <c r="I83" s="136"/>
      <c r="J83" s="136"/>
      <c r="K83" s="236"/>
      <c r="L83" s="117"/>
      <c r="M83" s="117"/>
    </row>
    <row r="84" spans="2:13" ht="12.75">
      <c r="B84" s="57"/>
      <c r="C84" s="56"/>
      <c r="E84" s="118"/>
      <c r="F84" s="198"/>
      <c r="G84" s="134"/>
      <c r="H84" s="135"/>
      <c r="I84" s="136"/>
      <c r="J84" s="136"/>
      <c r="K84" s="137"/>
      <c r="L84" s="117"/>
      <c r="M84" s="117"/>
    </row>
    <row r="85" spans="2:13" ht="12.75">
      <c r="B85" s="57"/>
      <c r="C85" s="56"/>
      <c r="F85" s="138"/>
      <c r="G85" s="134"/>
      <c r="H85" s="135"/>
      <c r="I85" s="136"/>
      <c r="J85" s="136"/>
      <c r="K85" s="137"/>
      <c r="L85" s="117"/>
      <c r="M85" s="117"/>
    </row>
    <row r="86" spans="1:11" ht="12.75">
      <c r="A86" s="139"/>
      <c r="C86" s="140"/>
      <c r="D86" s="119"/>
      <c r="F86" s="135"/>
      <c r="G86" s="135"/>
      <c r="H86" s="2"/>
      <c r="I86" s="56"/>
      <c r="J86" s="39"/>
      <c r="K86" s="141"/>
    </row>
    <row r="92" ht="12.75">
      <c r="B92" s="95" t="s">
        <v>146</v>
      </c>
    </row>
    <row r="93" ht="12.75">
      <c r="B93" s="95" t="s">
        <v>147</v>
      </c>
    </row>
    <row r="94" ht="12.75">
      <c r="B94" s="94" t="s">
        <v>322</v>
      </c>
    </row>
  </sheetData>
  <sheetProtection/>
  <mergeCells count="14">
    <mergeCell ref="I76:M76"/>
    <mergeCell ref="A2:M2"/>
    <mergeCell ref="C4:C6"/>
    <mergeCell ref="D4:K4"/>
    <mergeCell ref="L4:L6"/>
    <mergeCell ref="M4:M6"/>
    <mergeCell ref="D5:D6"/>
    <mergeCell ref="E5:K5"/>
    <mergeCell ref="C51:C53"/>
    <mergeCell ref="D51:K51"/>
    <mergeCell ref="L51:L53"/>
    <mergeCell ref="M51:M53"/>
    <mergeCell ref="D52:D53"/>
    <mergeCell ref="E52:K52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 PTTK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ZMPTTK</dc:creator>
  <cp:keywords/>
  <dc:description/>
  <cp:lastModifiedBy>PTTK</cp:lastModifiedBy>
  <cp:lastPrinted>2015-04-10T07:46:51Z</cp:lastPrinted>
  <dcterms:created xsi:type="dcterms:W3CDTF">2007-01-10T10:45:22Z</dcterms:created>
  <dcterms:modified xsi:type="dcterms:W3CDTF">2015-04-10T08:06:25Z</dcterms:modified>
  <cp:category/>
  <cp:version/>
  <cp:contentType/>
  <cp:contentStatus/>
</cp:coreProperties>
</file>