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592" activeTab="1"/>
  </bookViews>
  <sheets>
    <sheet name="wpływy 2022 korekta" sheetId="2" r:id="rId1"/>
    <sheet name="wydatki 2022 korekta" sheetId="1" r:id="rId2"/>
  </sheets>
  <externalReferences>
    <externalReference r:id="rId3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2"/>
  <c r="E32"/>
  <c r="F32"/>
  <c r="G32"/>
  <c r="D32"/>
  <c r="E136" i="1" l="1"/>
  <c r="F28" i="2" l="1"/>
  <c r="F29"/>
  <c r="F30"/>
  <c r="F27"/>
  <c r="F21"/>
  <c r="F22"/>
  <c r="F23"/>
  <c r="F24"/>
  <c r="F25"/>
  <c r="F26"/>
  <c r="F20"/>
  <c r="F18"/>
  <c r="F15"/>
  <c r="F16"/>
  <c r="F17"/>
  <c r="F11"/>
  <c r="F12"/>
  <c r="F14"/>
  <c r="F13" s="1"/>
  <c r="F9" s="1"/>
  <c r="G19"/>
  <c r="E19"/>
  <c r="D19"/>
  <c r="G13"/>
  <c r="E13"/>
  <c r="D13"/>
  <c r="D10"/>
  <c r="F10" s="1"/>
  <c r="G9"/>
  <c r="E9"/>
  <c r="C143" i="1"/>
  <c r="D136"/>
  <c r="F135"/>
  <c r="D135"/>
  <c r="C135"/>
  <c r="F132"/>
  <c r="D132"/>
  <c r="C132"/>
  <c r="D130"/>
  <c r="D127"/>
  <c r="D124"/>
  <c r="D121"/>
  <c r="D119"/>
  <c r="D118"/>
  <c r="D116"/>
  <c r="F115"/>
  <c r="F114" s="1"/>
  <c r="C115"/>
  <c r="E113"/>
  <c r="E112"/>
  <c r="D112"/>
  <c r="E111"/>
  <c r="D111"/>
  <c r="E110"/>
  <c r="E109"/>
  <c r="D109"/>
  <c r="E108"/>
  <c r="E107"/>
  <c r="E106"/>
  <c r="F105"/>
  <c r="D105"/>
  <c r="C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D86"/>
  <c r="C86"/>
  <c r="E85"/>
  <c r="E84"/>
  <c r="E83"/>
  <c r="E82"/>
  <c r="E81"/>
  <c r="E80"/>
  <c r="E79"/>
  <c r="E78"/>
  <c r="E77"/>
  <c r="E76"/>
  <c r="E75"/>
  <c r="E74"/>
  <c r="E73"/>
  <c r="E72"/>
  <c r="E71"/>
  <c r="E70"/>
  <c r="E69"/>
  <c r="D68"/>
  <c r="C68"/>
  <c r="C67" s="1"/>
  <c r="E67" s="1"/>
  <c r="E66"/>
  <c r="E65"/>
  <c r="E64"/>
  <c r="E63"/>
  <c r="E62"/>
  <c r="E61"/>
  <c r="E60"/>
  <c r="E59"/>
  <c r="E58"/>
  <c r="D57"/>
  <c r="C57"/>
  <c r="E56"/>
  <c r="E55"/>
  <c r="E54"/>
  <c r="E53"/>
  <c r="D53"/>
  <c r="E52"/>
  <c r="E51"/>
  <c r="E50"/>
  <c r="E49"/>
  <c r="E48"/>
  <c r="E47"/>
  <c r="E46"/>
  <c r="E45"/>
  <c r="E44"/>
  <c r="E43"/>
  <c r="E42"/>
  <c r="E41"/>
  <c r="D41"/>
  <c r="E40"/>
  <c r="E39"/>
  <c r="E38"/>
  <c r="E37"/>
  <c r="E36"/>
  <c r="E35"/>
  <c r="E34"/>
  <c r="E33"/>
  <c r="E32"/>
  <c r="E31"/>
  <c r="E30"/>
  <c r="D29"/>
  <c r="C29"/>
  <c r="C28" s="1"/>
  <c r="F28"/>
  <c r="E27"/>
  <c r="E25" s="1"/>
  <c r="E26"/>
  <c r="F25"/>
  <c r="D25"/>
  <c r="C25"/>
  <c r="E24"/>
  <c r="E23"/>
  <c r="E22"/>
  <c r="D22"/>
  <c r="E21"/>
  <c r="E20"/>
  <c r="E19"/>
  <c r="D19"/>
  <c r="D18" s="1"/>
  <c r="F18"/>
  <c r="C18"/>
  <c r="E18" s="1"/>
  <c r="E17"/>
  <c r="E16"/>
  <c r="E15"/>
  <c r="F14"/>
  <c r="F10" s="1"/>
  <c r="F9" s="1"/>
  <c r="E13"/>
  <c r="D13"/>
  <c r="C12"/>
  <c r="E12" s="1"/>
  <c r="E11"/>
  <c r="F19" i="2" l="1"/>
  <c r="F144" i="1"/>
  <c r="E105"/>
  <c r="C10"/>
  <c r="C9" s="1"/>
  <c r="E14"/>
  <c r="E10" s="1"/>
  <c r="D10"/>
  <c r="D67"/>
  <c r="D28" s="1"/>
  <c r="C114"/>
  <c r="E135"/>
  <c r="E29"/>
  <c r="E68"/>
  <c r="E57"/>
  <c r="E86"/>
  <c r="D115"/>
  <c r="D114" s="1"/>
  <c r="D9" i="2"/>
  <c r="C144" i="1" l="1"/>
  <c r="D9"/>
  <c r="D144" s="1"/>
  <c r="E28"/>
  <c r="E9" s="1"/>
  <c r="E144" s="1"/>
</calcChain>
</file>

<file path=xl/sharedStrings.xml><?xml version="1.0" encoding="utf-8"?>
<sst xmlns="http://schemas.openxmlformats.org/spreadsheetml/2006/main" count="335" uniqueCount="267">
  <si>
    <t>Załącznik nr 1 do Uchwały ZG PTTK</t>
  </si>
  <si>
    <t>Plan budżetu PTTK na 2022 rok</t>
  </si>
  <si>
    <t>KOREKTA</t>
  </si>
  <si>
    <t xml:space="preserve">WYDATKI </t>
  </si>
  <si>
    <t>Lp.</t>
  </si>
  <si>
    <t>Wyszczególnienie</t>
  </si>
  <si>
    <t>Plan Budżetu na 2022 rok zatwierdzony Uchwałą 263/XIX/2022</t>
  </si>
  <si>
    <t xml:space="preserve">Plan Budżetu wykonanie na 30.06.2022 rok      </t>
  </si>
  <si>
    <t xml:space="preserve">Plan 2022 rok po zmianach </t>
  </si>
  <si>
    <t xml:space="preserve">Różnice </t>
  </si>
  <si>
    <t>1.</t>
  </si>
  <si>
    <t>Wydatki działalności statutowej</t>
  </si>
  <si>
    <t>I.</t>
  </si>
  <si>
    <t>Działalność nieodpłatna pożytku publicznego</t>
  </si>
  <si>
    <t>a.</t>
  </si>
  <si>
    <t>Działalność Centralnej Biblioteki PTTK</t>
  </si>
  <si>
    <t>b.</t>
  </si>
  <si>
    <t>Działalność wydawnicza promująca turystykę i krajoznawstwo</t>
  </si>
  <si>
    <t>c.</t>
  </si>
  <si>
    <t>Działalność Regionalnych Pracowni Krajoznawczych</t>
  </si>
  <si>
    <t>d.</t>
  </si>
  <si>
    <t>Działalność Muzeów Regionalnych, szkolenia muzealników</t>
  </si>
  <si>
    <t>d.1</t>
  </si>
  <si>
    <t>e.</t>
  </si>
  <si>
    <t>Działalność ośrodków turystyki górskiej KTG</t>
  </si>
  <si>
    <t>f.</t>
  </si>
  <si>
    <t>Działalność baz namiotowych</t>
  </si>
  <si>
    <t>g.</t>
  </si>
  <si>
    <t>Centralne zadania programowe                                                                    (Poznajemy Ojcowiznę, OMTTK, konkursy krasomówcze w tym eliminacje wojewódzkie)</t>
  </si>
  <si>
    <t>g.1</t>
  </si>
  <si>
    <t>Centralne: Poznajemy Ojcowiznę , OMTTK, konkursy krasomówcze</t>
  </si>
  <si>
    <t>g.2</t>
  </si>
  <si>
    <t>Eliminacje wojewódzkie centralnych zadań programowych 16 x 3 000 zł</t>
  </si>
  <si>
    <t>h.</t>
  </si>
  <si>
    <t>Kongres Turystyki Społecznej</t>
  </si>
  <si>
    <t>i</t>
  </si>
  <si>
    <t>Przegląd Książki Krajoznawczej i Turystycznej</t>
  </si>
  <si>
    <t>j.</t>
  </si>
  <si>
    <t>Rozbudowa i utrzymanie infrastruktury turystycznej w TPN</t>
  </si>
  <si>
    <t>k.</t>
  </si>
  <si>
    <t>Pomoc humanitarna dla Ukrainy</t>
  </si>
  <si>
    <t>II.</t>
  </si>
  <si>
    <t>Działalność odpłatna pożytku publicznego</t>
  </si>
  <si>
    <t>Palmiry</t>
  </si>
  <si>
    <t>Kongres Krajoznawstwa Polskiego</t>
  </si>
  <si>
    <t>III.</t>
  </si>
  <si>
    <t>Działalność statutowa pozostała</t>
  </si>
  <si>
    <t>Wydatki organizacyjne Komisji, Rad, KSPT</t>
  </si>
  <si>
    <t>a.1</t>
  </si>
  <si>
    <t>Komisja Turystyki Górskiej</t>
  </si>
  <si>
    <t>a.2</t>
  </si>
  <si>
    <t>Komisja Turystyki Jeździeckiej Górskiej</t>
  </si>
  <si>
    <t>a.3</t>
  </si>
  <si>
    <t>a.4</t>
  </si>
  <si>
    <t>Komisja Turystyki Kajakowej</t>
  </si>
  <si>
    <t>a.5</t>
  </si>
  <si>
    <t>Komisja Turystyki Kolarskiej</t>
  </si>
  <si>
    <t>a.6</t>
  </si>
  <si>
    <t>Komisja Turystyki Motorowej</t>
  </si>
  <si>
    <t>a.7</t>
  </si>
  <si>
    <t>Komisja Turystyki Narciarskiej</t>
  </si>
  <si>
    <t>a.8</t>
  </si>
  <si>
    <t>Komisja Turystyki Pieszej</t>
  </si>
  <si>
    <t>a.9</t>
  </si>
  <si>
    <t>Komisja Turystyki Żeglarskiej</t>
  </si>
  <si>
    <t>a.10</t>
  </si>
  <si>
    <t>Komisja Imprez na Orientację</t>
  </si>
  <si>
    <t>a.11</t>
  </si>
  <si>
    <t>Komisja Krajoznawcza</t>
  </si>
  <si>
    <t>a.12</t>
  </si>
  <si>
    <t>Komisja Fotografii Krajoznawczej</t>
  </si>
  <si>
    <t>a.13</t>
  </si>
  <si>
    <t>Komisja Ochrony Przyrody</t>
  </si>
  <si>
    <t>a.14</t>
  </si>
  <si>
    <t>Komisja Opieki nad Zabytkami</t>
  </si>
  <si>
    <t>a.15</t>
  </si>
  <si>
    <t>Komisja Przewodnicka</t>
  </si>
  <si>
    <t>a.16</t>
  </si>
  <si>
    <t>Komisja Środowiskowa</t>
  </si>
  <si>
    <t>a.17</t>
  </si>
  <si>
    <t>Komisja Współpracy z Wojskiem Polskim</t>
  </si>
  <si>
    <t>a.18</t>
  </si>
  <si>
    <t>Komisja Akademicka</t>
  </si>
  <si>
    <t>a.19</t>
  </si>
  <si>
    <t>Komisja Historii i Tradycji</t>
  </si>
  <si>
    <t>a.20</t>
  </si>
  <si>
    <t>Rada Programowa ds. Młodzieży Szkolnej</t>
  </si>
  <si>
    <t>a.21</t>
  </si>
  <si>
    <t>Rada ds. Turystyki Osób Niepełnosprawnych</t>
  </si>
  <si>
    <t>a.22</t>
  </si>
  <si>
    <t>pozostałe wydatki organizacyjne związane z działalnością Komisji i Rad</t>
  </si>
  <si>
    <t>a.23</t>
  </si>
  <si>
    <t>działalność samorządu przewodnickiego</t>
  </si>
  <si>
    <t>Wydatki na zadania programowe Komisji i Rad (imprezy komisyjne)</t>
  </si>
  <si>
    <t>dofinansowanie przedsięwzięć działalności programowej  Oddziałów</t>
  </si>
  <si>
    <t>Kapituła Odznaczeń</t>
  </si>
  <si>
    <t>Krąg Seniorów</t>
  </si>
  <si>
    <t>Działania promocyjne - promocja programowa</t>
  </si>
  <si>
    <t>f.1</t>
  </si>
  <si>
    <t>Gmina Przyjazna Rowerzystom</t>
  </si>
  <si>
    <t>f.2</t>
  </si>
  <si>
    <t>Turystyczna Szkoła</t>
  </si>
  <si>
    <t>f.3</t>
  </si>
  <si>
    <t>Międzypokoleniowa Sztafeta Turystyczna</t>
  </si>
  <si>
    <t>f.4</t>
  </si>
  <si>
    <t>akcje ogólnopolskie</t>
  </si>
  <si>
    <t>f.5</t>
  </si>
  <si>
    <t>Wsparcie projektów działalności programowej PTTK wśród młodzieży szkolnej</t>
  </si>
  <si>
    <t>f.6</t>
  </si>
  <si>
    <t>materiały promocyjne/gadżety z logo PTTK lub hasłem</t>
  </si>
  <si>
    <t>f.7</t>
  </si>
  <si>
    <t>druk kalendarzy</t>
  </si>
  <si>
    <t>f.8</t>
  </si>
  <si>
    <t>usługi graficzne (zewnętrzne)</t>
  </si>
  <si>
    <t>Baza szlaków turystycznych</t>
  </si>
  <si>
    <t>Działalność organizacyjna  i programowa wojewódzkich struktur międzyoddziałowych</t>
  </si>
  <si>
    <t>h.1</t>
  </si>
  <si>
    <t>Działalnośc organizacyjna wojewódzkich struktur międzyoddziałowych</t>
  </si>
  <si>
    <t>h.1.1</t>
  </si>
  <si>
    <t>woj. dolnośląskie</t>
  </si>
  <si>
    <t>h.1.2</t>
  </si>
  <si>
    <t>woj. kujawsko-pomorskie</t>
  </si>
  <si>
    <t>h.1.3</t>
  </si>
  <si>
    <t>woj. lubelskie</t>
  </si>
  <si>
    <t>h.1.4</t>
  </si>
  <si>
    <t>woj. lubuskie</t>
  </si>
  <si>
    <t>h.1.5</t>
  </si>
  <si>
    <t>woj. łódzkie</t>
  </si>
  <si>
    <t>h.1.6</t>
  </si>
  <si>
    <t>woj. małopolskie</t>
  </si>
  <si>
    <t>h.1.7</t>
  </si>
  <si>
    <t>woj. mazowieckie</t>
  </si>
  <si>
    <t>h.1.8</t>
  </si>
  <si>
    <t>woj. opolskie</t>
  </si>
  <si>
    <t>h.1.9</t>
  </si>
  <si>
    <t>woj. podkarpackie</t>
  </si>
  <si>
    <t>h.1.10</t>
  </si>
  <si>
    <t>woj. podlaskie</t>
  </si>
  <si>
    <t>h.1.11</t>
  </si>
  <si>
    <t>woj. pomorskie</t>
  </si>
  <si>
    <t>h.1.12</t>
  </si>
  <si>
    <t>woj. śląskie</t>
  </si>
  <si>
    <t>h.1.13</t>
  </si>
  <si>
    <t>woj. świętokrzyskie</t>
  </si>
  <si>
    <t>h.1.14</t>
  </si>
  <si>
    <t>woj. warmińsko-mazurskie</t>
  </si>
  <si>
    <t>h.1.15</t>
  </si>
  <si>
    <t>woj. wielkopolskie</t>
  </si>
  <si>
    <t>h.1.16</t>
  </si>
  <si>
    <t>woj. zachodniopomorskie</t>
  </si>
  <si>
    <t>h.1.17</t>
  </si>
  <si>
    <t>narady wladz naczelnych z jednostkami regionalnymi</t>
  </si>
  <si>
    <t>h.2</t>
  </si>
  <si>
    <t>Dofinansowanie przedsięwzięć działalności programowej jednostek regionalnych</t>
  </si>
  <si>
    <t>h.2.1</t>
  </si>
  <si>
    <t>h.2.2</t>
  </si>
  <si>
    <t>h.2.3</t>
  </si>
  <si>
    <t>h.2.4</t>
  </si>
  <si>
    <t>h.2.5</t>
  </si>
  <si>
    <t>h.2.6</t>
  </si>
  <si>
    <t>h.2.7</t>
  </si>
  <si>
    <t>h.2.8</t>
  </si>
  <si>
    <t>h.2.9</t>
  </si>
  <si>
    <t>h.2.10</t>
  </si>
  <si>
    <t>h.2.11</t>
  </si>
  <si>
    <t>h.2.12</t>
  </si>
  <si>
    <t>h.2.13</t>
  </si>
  <si>
    <t>h.2.14</t>
  </si>
  <si>
    <t>h.2.15</t>
  </si>
  <si>
    <t>h.2.16</t>
  </si>
  <si>
    <t>h.3</t>
  </si>
  <si>
    <t>Dofinansowanie przedsięwzięć realizowanych przez jednostki regionalne na zlecenie ZG PTTK</t>
  </si>
  <si>
    <t>i.</t>
  </si>
  <si>
    <t>Ubezpieczenie NNW członków PTTK</t>
  </si>
  <si>
    <t xml:space="preserve">Wydatki na aplikacje i udział w pozyskiwaniu środków </t>
  </si>
  <si>
    <t>j1.</t>
  </si>
  <si>
    <t>ZG PTTK</t>
  </si>
  <si>
    <t>j2.</t>
  </si>
  <si>
    <t>COTG: Małopolska Gościnna, szlaki, Interreg</t>
  </si>
  <si>
    <t>Środki na przeciwdziałanie skutkom zdarzeń nadzwyczajnych                                   (w ramach Funduszu Wsparcia Oddziałów)</t>
  </si>
  <si>
    <t>l.</t>
  </si>
  <si>
    <t>Współdziałanie z Oddziałami PTTK (szkolenia, ekspertyzy)</t>
  </si>
  <si>
    <t>w tym środki na interwencyjne znakowaie szlaków COTG</t>
  </si>
  <si>
    <t>m.</t>
  </si>
  <si>
    <t>składki członkowskie (CMAS, EWV, UECT,Ogólnop.Federac.Org.Pozarządow.)</t>
  </si>
  <si>
    <t>n.</t>
  </si>
  <si>
    <t>ochrona znaku PTTK</t>
  </si>
  <si>
    <t>o.</t>
  </si>
  <si>
    <t>koszty walidacji</t>
  </si>
  <si>
    <t>2.</t>
  </si>
  <si>
    <t>Koszty ogólnego zarządu</t>
  </si>
  <si>
    <t>Wydatki Biura ZG PTTK</t>
  </si>
  <si>
    <t>wynagrodzenia z narzutami</t>
  </si>
  <si>
    <t>nagrody jubileuszowe, odprawy emerytalne</t>
  </si>
  <si>
    <t>wydatki administracyjne</t>
  </si>
  <si>
    <t>obsługa informatyczna (usługa i sprzęt)</t>
  </si>
  <si>
    <t>baza członków</t>
  </si>
  <si>
    <t>wydatki na archiwizację (koszty lokalowe i osobowe)(Hoża,OZGT)</t>
  </si>
  <si>
    <t>prace archiwizacyjne firmy zewnętrznej</t>
  </si>
  <si>
    <t>wynagrodzenie za bezumowne korzystanie z nieruchomości Senatorska 11</t>
  </si>
  <si>
    <t>Obsługa spraw członkowskich (znaczki, legitymacje, odznaki, druki)</t>
  </si>
  <si>
    <t>Ubezpieczenie OC</t>
  </si>
  <si>
    <t>IV.</t>
  </si>
  <si>
    <t>Posiedzenia Plenarne ZG PTTK, Prezydium i zespołów ZG PTTK</t>
  </si>
  <si>
    <t>V.</t>
  </si>
  <si>
    <t>Inne koszty związane z pracą ZG PTTK</t>
  </si>
  <si>
    <t>VI.</t>
  </si>
  <si>
    <t>Główna Komisja Rewizyjna</t>
  </si>
  <si>
    <t>VII.</t>
  </si>
  <si>
    <t>Główny Sąd Koleżeński</t>
  </si>
  <si>
    <t>VIII.</t>
  </si>
  <si>
    <t>Wydatki związane z kontaktami zagranicznymi</t>
  </si>
  <si>
    <t>IX.</t>
  </si>
  <si>
    <t>Wydatki związane z likwidacją Oddziałów PTTK</t>
  </si>
  <si>
    <t>X.</t>
  </si>
  <si>
    <t xml:space="preserve">Organizacja Walnego Zjazdu PTTK w tym: </t>
  </si>
  <si>
    <t>koszty organizacji Zjazdu</t>
  </si>
  <si>
    <t>koszty organizacji regionalnych konferencji oddziałów PTTK</t>
  </si>
  <si>
    <t>3.</t>
  </si>
  <si>
    <t>Dofinansowanie jednostek specjalistycznych</t>
  </si>
  <si>
    <t>Centralny Ośrodek Turystyki Górskiej</t>
  </si>
  <si>
    <t>aa.</t>
  </si>
  <si>
    <t>w tym Centralna Biblioteka Górska</t>
  </si>
  <si>
    <t>Centrum Fotografii Krajoznawczej</t>
  </si>
  <si>
    <t>Centrum Turystyki Wodnej</t>
  </si>
  <si>
    <t>4.</t>
  </si>
  <si>
    <t>Spłata kredytu</t>
  </si>
  <si>
    <t>4a.</t>
  </si>
  <si>
    <t>Spłata z wykup nieruchomści w Puławach</t>
  </si>
  <si>
    <t>5.</t>
  </si>
  <si>
    <t>Inwestycje ekologiczne</t>
  </si>
  <si>
    <t>6.</t>
  </si>
  <si>
    <t>RAZEM</t>
  </si>
  <si>
    <t>WPŁYWY</t>
  </si>
  <si>
    <t xml:space="preserve">Plan Budżetu na 2022 rok zatwierdzony Uchwałą 263/XIX/2022        </t>
  </si>
  <si>
    <t>Z działalności gospodarczej</t>
  </si>
  <si>
    <t>Zarząd Majątkiem PTTK</t>
  </si>
  <si>
    <t>OZGT PTTK w Krakowie</t>
  </si>
  <si>
    <t xml:space="preserve">OCSP KDP PTTK </t>
  </si>
  <si>
    <t>Wpłaty statutowe ze spółek</t>
  </si>
  <si>
    <t>"MAZURY" PTTK w Olsztynie</t>
  </si>
  <si>
    <t>"KARPATY" w Nowym Sączu</t>
  </si>
  <si>
    <t>SHiS PTTK Jelenia Góra</t>
  </si>
  <si>
    <t>BSiH PTTK w Sanoku</t>
  </si>
  <si>
    <t>Z tytułu składki członkowskiej</t>
  </si>
  <si>
    <t>Pozostałe</t>
  </si>
  <si>
    <t>Zwrot od OCSP KDP wpłaty za składkę członkowską CMAS</t>
  </si>
  <si>
    <t>Dodatkowa wpłata ZM PTTK</t>
  </si>
  <si>
    <t>Wpłaty uczestników CZM PTTK Palmiry</t>
  </si>
  <si>
    <t>Wpłaty czytelników i reklamodawców "Turysty"</t>
  </si>
  <si>
    <t>Środki z realizacji umowy "Nutella"</t>
  </si>
  <si>
    <t>Wpłata organizatora Przeglądu Książki</t>
  </si>
  <si>
    <t>7.</t>
  </si>
  <si>
    <t>Wpłata dodatkowa OZGT PTTK</t>
  </si>
  <si>
    <t>Środki uzyskane ze sprzedaży majątku trwałego</t>
  </si>
  <si>
    <t>Środki z realizacji umowy z PKL (poprzez wynik ZM)</t>
  </si>
  <si>
    <t>Zaległa dywidenda BSiH PTTK w Sanoku</t>
  </si>
  <si>
    <t>Zaległa wpłata statutowa "MAZURY" PTTK w Olsztynie</t>
  </si>
  <si>
    <t>RAZEM:</t>
  </si>
  <si>
    <t>Różnice</t>
  </si>
  <si>
    <t>Załącznik nr 2 do Uchwały ZG PTTK</t>
  </si>
  <si>
    <t xml:space="preserve">Komisja Turystyki Jeździeckiej </t>
  </si>
  <si>
    <t>Muzeum w Puławach</t>
  </si>
  <si>
    <t>ab.</t>
  </si>
  <si>
    <t>w tym tablica upamiętniająca J.Dziadonia</t>
  </si>
  <si>
    <t>Fundusz Rezerwowy</t>
  </si>
  <si>
    <t>nr 281/XIX/2022 z dnia 29 października 2022 r.</t>
  </si>
</sst>
</file>

<file path=xl/styles.xml><?xml version="1.0" encoding="utf-8"?>
<styleSheet xmlns="http://schemas.openxmlformats.org/spreadsheetml/2006/main">
  <numFmts count="1">
    <numFmt numFmtId="164" formatCode="#,##0.00\ _z_ł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0"/>
      <name val="Arial CE"/>
      <charset val="238"/>
    </font>
    <font>
      <sz val="9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 applyBorder="0"/>
    <xf numFmtId="0" fontId="10" fillId="0" borderId="0"/>
    <xf numFmtId="0" fontId="5" fillId="0" borderId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64" fontId="1" fillId="0" borderId="0" xfId="0" applyNumberFormat="1" applyFont="1"/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4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 wrapText="1"/>
    </xf>
    <xf numFmtId="4" fontId="2" fillId="0" borderId="5" xfId="0" applyNumberFormat="1" applyFont="1" applyFill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3" fillId="0" borderId="5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4" fontId="7" fillId="0" borderId="5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3" fillId="0" borderId="5" xfId="2" applyFont="1" applyBorder="1" applyAlignment="1">
      <alignment horizontal="left"/>
    </xf>
    <xf numFmtId="0" fontId="3" fillId="0" borderId="5" xfId="0" applyFont="1" applyBorder="1" applyAlignment="1">
      <alignment vertical="center" wrapText="1"/>
    </xf>
    <xf numFmtId="0" fontId="12" fillId="0" borderId="9" xfId="3" applyFont="1" applyBorder="1" applyAlignment="1">
      <alignment horizontal="center" vertical="center" wrapText="1"/>
    </xf>
    <xf numFmtId="4" fontId="3" fillId="0" borderId="11" xfId="3" applyNumberFormat="1" applyFont="1" applyFill="1" applyBorder="1" applyAlignment="1">
      <alignment horizontal="right" vertical="center"/>
    </xf>
    <xf numFmtId="4" fontId="3" fillId="0" borderId="12" xfId="3" applyNumberFormat="1" applyFont="1" applyFill="1" applyBorder="1" applyAlignment="1">
      <alignment horizontal="right" vertical="center"/>
    </xf>
    <xf numFmtId="0" fontId="11" fillId="0" borderId="13" xfId="3" applyFont="1" applyBorder="1" applyAlignment="1">
      <alignment vertical="center"/>
    </xf>
    <xf numFmtId="0" fontId="12" fillId="0" borderId="14" xfId="3" applyFont="1" applyBorder="1" applyAlignment="1">
      <alignment horizontal="center" vertical="center" wrapText="1"/>
    </xf>
    <xf numFmtId="0" fontId="12" fillId="0" borderId="15" xfId="3" applyFont="1" applyBorder="1" applyAlignment="1">
      <alignment vertical="center" wrapText="1"/>
    </xf>
    <xf numFmtId="4" fontId="2" fillId="0" borderId="15" xfId="1" applyNumberFormat="1" applyFont="1" applyFill="1" applyBorder="1" applyAlignment="1">
      <alignment vertical="center"/>
    </xf>
    <xf numFmtId="4" fontId="2" fillId="0" borderId="13" xfId="1" applyNumberFormat="1" applyFont="1" applyFill="1" applyBorder="1" applyAlignment="1">
      <alignment vertical="center"/>
    </xf>
    <xf numFmtId="4" fontId="2" fillId="0" borderId="15" xfId="3" applyNumberFormat="1" applyFont="1" applyFill="1" applyBorder="1" applyAlignment="1">
      <alignment horizontal="right" vertical="center"/>
    </xf>
    <xf numFmtId="4" fontId="2" fillId="0" borderId="13" xfId="3" applyNumberFormat="1" applyFont="1" applyFill="1" applyBorder="1" applyAlignment="1">
      <alignment horizontal="right" vertical="center"/>
    </xf>
    <xf numFmtId="0" fontId="12" fillId="0" borderId="13" xfId="3" applyFont="1" applyBorder="1" applyAlignment="1">
      <alignment horizontal="center" vertical="center" wrapText="1"/>
    </xf>
    <xf numFmtId="0" fontId="11" fillId="0" borderId="15" xfId="3" applyFont="1" applyBorder="1" applyAlignment="1">
      <alignment vertical="center" wrapText="1"/>
    </xf>
    <xf numFmtId="0" fontId="11" fillId="0" borderId="15" xfId="3" applyFont="1" applyBorder="1" applyAlignment="1">
      <alignment vertical="center"/>
    </xf>
    <xf numFmtId="4" fontId="3" fillId="0" borderId="15" xfId="1" applyNumberFormat="1" applyFont="1" applyFill="1" applyBorder="1" applyAlignment="1">
      <alignment vertical="center"/>
    </xf>
    <xf numFmtId="4" fontId="3" fillId="0" borderId="13" xfId="1" applyNumberFormat="1" applyFont="1" applyFill="1" applyBorder="1" applyAlignment="1">
      <alignment vertical="center"/>
    </xf>
    <xf numFmtId="4" fontId="3" fillId="0" borderId="15" xfId="3" applyNumberFormat="1" applyFont="1" applyFill="1" applyBorder="1" applyAlignment="1">
      <alignment horizontal="right" vertical="center"/>
    </xf>
    <xf numFmtId="4" fontId="3" fillId="0" borderId="13" xfId="3" applyNumberFormat="1" applyFont="1" applyFill="1" applyBorder="1" applyAlignment="1">
      <alignment horizontal="right" vertical="center"/>
    </xf>
    <xf numFmtId="0" fontId="11" fillId="0" borderId="14" xfId="3" applyFont="1" applyBorder="1" applyAlignment="1">
      <alignment horizontal="center" vertical="center" wrapText="1"/>
    </xf>
    <xf numFmtId="0" fontId="11" fillId="0" borderId="16" xfId="3" applyFont="1" applyFill="1" applyBorder="1" applyAlignment="1">
      <alignment vertical="center" wrapText="1"/>
    </xf>
    <xf numFmtId="0" fontId="11" fillId="0" borderId="15" xfId="3" applyFont="1" applyFill="1" applyBorder="1" applyAlignment="1">
      <alignment vertical="center" wrapText="1"/>
    </xf>
    <xf numFmtId="4" fontId="2" fillId="0" borderId="15" xfId="3" applyNumberFormat="1" applyFont="1" applyFill="1" applyBorder="1" applyAlignment="1">
      <alignment vertical="center"/>
    </xf>
    <xf numFmtId="4" fontId="2" fillId="0" borderId="13" xfId="3" applyNumberFormat="1" applyFont="1" applyFill="1" applyBorder="1" applyAlignment="1">
      <alignment vertical="center"/>
    </xf>
    <xf numFmtId="0" fontId="12" fillId="0" borderId="13" xfId="3" applyFont="1" applyBorder="1" applyAlignment="1">
      <alignment horizontal="center" vertical="center"/>
    </xf>
    <xf numFmtId="0" fontId="12" fillId="0" borderId="17" xfId="3" applyFont="1" applyBorder="1" applyAlignment="1">
      <alignment horizontal="center" vertical="center"/>
    </xf>
    <xf numFmtId="4" fontId="3" fillId="0" borderId="16" xfId="3" applyNumberFormat="1" applyFont="1" applyFill="1" applyBorder="1" applyAlignment="1">
      <alignment horizontal="right" vertical="center"/>
    </xf>
    <xf numFmtId="4" fontId="3" fillId="0" borderId="17" xfId="3" applyNumberFormat="1" applyFont="1" applyFill="1" applyBorder="1" applyAlignment="1">
      <alignment horizontal="right" vertical="center"/>
    </xf>
    <xf numFmtId="0" fontId="12" fillId="0" borderId="22" xfId="3" applyFont="1" applyBorder="1" applyAlignment="1">
      <alignment wrapText="1"/>
    </xf>
    <xf numFmtId="4" fontId="3" fillId="0" borderId="25" xfId="3" applyNumberFormat="1" applyFont="1" applyBorder="1" applyAlignment="1">
      <alignment horizontal="right" vertical="center"/>
    </xf>
    <xf numFmtId="0" fontId="12" fillId="0" borderId="26" xfId="3" applyFont="1" applyBorder="1" applyAlignment="1">
      <alignment horizontal="center" vertical="center"/>
    </xf>
    <xf numFmtId="4" fontId="3" fillId="0" borderId="28" xfId="3" applyNumberFormat="1" applyFont="1" applyFill="1" applyBorder="1" applyAlignment="1">
      <alignment horizontal="right" vertical="center"/>
    </xf>
    <xf numFmtId="4" fontId="3" fillId="0" borderId="26" xfId="3" applyNumberFormat="1" applyFont="1" applyFill="1" applyBorder="1" applyAlignment="1">
      <alignment horizontal="right" vertic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/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14" fontId="6" fillId="0" borderId="2" xfId="1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2" fillId="0" borderId="23" xfId="3" applyFont="1" applyBorder="1" applyAlignment="1">
      <alignment horizontal="left" vertical="center" wrapText="1"/>
    </xf>
    <xf numFmtId="0" fontId="12" fillId="0" borderId="24" xfId="3" applyFont="1" applyBorder="1" applyAlignment="1">
      <alignment horizontal="left" vertical="center" wrapText="1"/>
    </xf>
    <xf numFmtId="14" fontId="6" fillId="0" borderId="6" xfId="1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2" fillId="0" borderId="10" xfId="3" applyFont="1" applyBorder="1" applyAlignment="1">
      <alignment horizontal="left" vertical="center" wrapText="1"/>
    </xf>
    <xf numFmtId="0" fontId="12" fillId="0" borderId="11" xfId="3" applyFont="1" applyBorder="1" applyAlignment="1">
      <alignment horizontal="left" vertical="center" wrapText="1"/>
    </xf>
    <xf numFmtId="0" fontId="12" fillId="0" borderId="14" xfId="3" applyFont="1" applyBorder="1" applyAlignment="1">
      <alignment horizontal="left" vertical="center" wrapText="1"/>
    </xf>
    <xf numFmtId="0" fontId="12" fillId="0" borderId="15" xfId="3" applyFont="1" applyBorder="1" applyAlignment="1">
      <alignment horizontal="left" vertical="center" wrapText="1"/>
    </xf>
    <xf numFmtId="0" fontId="13" fillId="0" borderId="6" xfId="3" applyFont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2" fillId="0" borderId="27" xfId="3" applyFont="1" applyBorder="1" applyAlignment="1">
      <alignment horizontal="left" vertical="center" wrapText="1"/>
    </xf>
    <xf numFmtId="0" fontId="15" fillId="0" borderId="29" xfId="0" applyFont="1" applyBorder="1" applyAlignment="1">
      <alignment horizontal="left" vertical="center" wrapText="1"/>
    </xf>
    <xf numFmtId="0" fontId="12" fillId="0" borderId="18" xfId="3" applyFont="1" applyBorder="1" applyAlignment="1">
      <alignment horizontal="left" vertical="center" wrapText="1"/>
    </xf>
    <xf numFmtId="0" fontId="12" fillId="0" borderId="19" xfId="3" applyFont="1" applyBorder="1" applyAlignment="1">
      <alignment horizontal="left" vertical="center" wrapText="1"/>
    </xf>
    <xf numFmtId="0" fontId="12" fillId="0" borderId="20" xfId="3" applyFont="1" applyBorder="1" applyAlignment="1">
      <alignment horizontal="left" vertical="center" wrapText="1"/>
    </xf>
    <xf numFmtId="0" fontId="12" fillId="0" borderId="21" xfId="3" applyFont="1" applyBorder="1" applyAlignment="1">
      <alignment horizontal="left" vertical="center" wrapText="1"/>
    </xf>
    <xf numFmtId="0" fontId="11" fillId="0" borderId="0" xfId="3" applyFont="1" applyAlignment="1">
      <alignment horizontal="center" vertical="center"/>
    </xf>
    <xf numFmtId="0" fontId="1" fillId="0" borderId="0" xfId="0" applyFont="1" applyAlignment="1"/>
    <xf numFmtId="0" fontId="12" fillId="0" borderId="0" xfId="3" applyFont="1" applyAlignment="1">
      <alignment horizontal="center" vertical="center"/>
    </xf>
    <xf numFmtId="0" fontId="13" fillId="0" borderId="6" xfId="3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</cellXfs>
  <cellStyles count="4">
    <cellStyle name="Normalny" xfId="0" builtinId="0"/>
    <cellStyle name="Normalny 2" xfId="1"/>
    <cellStyle name="Normalny 3" xfId="2"/>
    <cellStyle name="Normalny_wykonanie_wplywy_201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AppData/Local/Temp/pid-14780/budzet_2022_zmiany%20X_2022%20do%20wys&#322;ani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miany październik 2022"/>
      <sheetName val="Arkusz1"/>
      <sheetName val="zmiany wpływy październik 2022"/>
      <sheetName val="Administracja"/>
      <sheetName val="Informatyzacja"/>
    </sheetNames>
    <sheetDataSet>
      <sheetData sheetId="0"/>
      <sheetData sheetId="1"/>
      <sheetData sheetId="2"/>
      <sheetData sheetId="3">
        <row r="36">
          <cell r="E36">
            <v>340381.27</v>
          </cell>
        </row>
      </sheetData>
      <sheetData sheetId="4">
        <row r="19">
          <cell r="D19">
            <v>98162.35000000002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zoomScaleNormal="100" workbookViewId="0">
      <selection activeCell="E2" sqref="E2:G2"/>
    </sheetView>
  </sheetViews>
  <sheetFormatPr defaultRowHeight="14.4"/>
  <cols>
    <col min="2" max="2" width="6.5546875" customWidth="1"/>
    <col min="3" max="3" width="43.5546875" customWidth="1"/>
    <col min="4" max="4" width="19.109375" customWidth="1"/>
    <col min="5" max="6" width="15.6640625" customWidth="1"/>
    <col min="7" max="7" width="13.33203125" customWidth="1"/>
  </cols>
  <sheetData>
    <row r="1" spans="1:7">
      <c r="E1" s="94" t="s">
        <v>0</v>
      </c>
      <c r="F1" s="95"/>
      <c r="G1" s="95"/>
    </row>
    <row r="2" spans="1:7">
      <c r="E2" s="94" t="s">
        <v>266</v>
      </c>
      <c r="F2" s="95"/>
      <c r="G2" s="95"/>
    </row>
    <row r="3" spans="1:7">
      <c r="A3" s="88" t="s">
        <v>1</v>
      </c>
      <c r="B3" s="88"/>
      <c r="C3" s="88"/>
      <c r="D3" s="89"/>
      <c r="E3" s="1"/>
      <c r="F3" s="1"/>
      <c r="G3" s="1" t="s">
        <v>2</v>
      </c>
    </row>
    <row r="4" spans="1:7" ht="15" thickBot="1">
      <c r="A4" s="90" t="s">
        <v>233</v>
      </c>
      <c r="B4" s="90"/>
      <c r="C4" s="90"/>
      <c r="D4" s="89"/>
      <c r="E4" s="1"/>
      <c r="F4" s="1"/>
      <c r="G4" s="1"/>
    </row>
    <row r="5" spans="1:7">
      <c r="A5" s="91" t="s">
        <v>4</v>
      </c>
      <c r="B5" s="76" t="s">
        <v>5</v>
      </c>
      <c r="C5" s="77"/>
      <c r="D5" s="68" t="s">
        <v>234</v>
      </c>
      <c r="E5" s="68" t="s">
        <v>7</v>
      </c>
      <c r="F5" s="68" t="s">
        <v>8</v>
      </c>
      <c r="G5" s="68" t="s">
        <v>259</v>
      </c>
    </row>
    <row r="6" spans="1:7">
      <c r="A6" s="92"/>
      <c r="B6" s="78"/>
      <c r="C6" s="78"/>
      <c r="D6" s="80"/>
      <c r="E6" s="71"/>
      <c r="F6" s="69"/>
      <c r="G6" s="71"/>
    </row>
    <row r="7" spans="1:7">
      <c r="A7" s="92"/>
      <c r="B7" s="78"/>
      <c r="C7" s="78"/>
      <c r="D7" s="80"/>
      <c r="E7" s="71"/>
      <c r="F7" s="69"/>
      <c r="G7" s="71"/>
    </row>
    <row r="8" spans="1:7" ht="15" thickBot="1">
      <c r="A8" s="93"/>
      <c r="B8" s="79"/>
      <c r="C8" s="79"/>
      <c r="D8" s="81"/>
      <c r="E8" s="71"/>
      <c r="F8" s="70"/>
      <c r="G8" s="71"/>
    </row>
    <row r="9" spans="1:7" ht="15.6">
      <c r="A9" s="25" t="s">
        <v>12</v>
      </c>
      <c r="B9" s="72" t="s">
        <v>235</v>
      </c>
      <c r="C9" s="73"/>
      <c r="D9" s="26">
        <f>D10+D11+D12+D13</f>
        <v>9726300</v>
      </c>
      <c r="E9" s="27">
        <f>E10+E11+E12+E13</f>
        <v>2866200</v>
      </c>
      <c r="F9" s="27">
        <f>F10+F11+F12+F13</f>
        <v>10677547.57</v>
      </c>
      <c r="G9" s="27">
        <f>G10+G11+G12+G13</f>
        <v>951247.57</v>
      </c>
    </row>
    <row r="10" spans="1:7" ht="15.6">
      <c r="A10" s="28"/>
      <c r="B10" s="29" t="s">
        <v>10</v>
      </c>
      <c r="C10" s="30" t="s">
        <v>236</v>
      </c>
      <c r="D10" s="31">
        <f>5625400-D28</f>
        <v>4340400</v>
      </c>
      <c r="E10" s="32">
        <v>2172000</v>
      </c>
      <c r="F10" s="32">
        <f>D10+G10</f>
        <v>4340400</v>
      </c>
      <c r="G10" s="32">
        <v>0</v>
      </c>
    </row>
    <row r="11" spans="1:7" ht="15.6">
      <c r="A11" s="28"/>
      <c r="B11" s="29" t="s">
        <v>189</v>
      </c>
      <c r="C11" s="30" t="s">
        <v>237</v>
      </c>
      <c r="D11" s="31">
        <v>1337500</v>
      </c>
      <c r="E11" s="32">
        <v>694200</v>
      </c>
      <c r="F11" s="32">
        <f t="shared" ref="F11:F12" si="0">D11+G11</f>
        <v>1337500</v>
      </c>
      <c r="G11" s="32">
        <v>0</v>
      </c>
    </row>
    <row r="12" spans="1:7" ht="15.6">
      <c r="A12" s="28"/>
      <c r="B12" s="29" t="s">
        <v>218</v>
      </c>
      <c r="C12" s="30" t="s">
        <v>238</v>
      </c>
      <c r="D12" s="31">
        <v>1500</v>
      </c>
      <c r="E12" s="32">
        <v>0</v>
      </c>
      <c r="F12" s="32">
        <f t="shared" si="0"/>
        <v>1500</v>
      </c>
      <c r="G12" s="32">
        <v>0</v>
      </c>
    </row>
    <row r="13" spans="1:7" ht="15.6">
      <c r="A13" s="28"/>
      <c r="B13" s="29" t="s">
        <v>225</v>
      </c>
      <c r="C13" s="30" t="s">
        <v>239</v>
      </c>
      <c r="D13" s="33">
        <f t="shared" ref="D13:G13" si="1">D14+D15+D16+D17</f>
        <v>4046900</v>
      </c>
      <c r="E13" s="34">
        <f t="shared" si="1"/>
        <v>0</v>
      </c>
      <c r="F13" s="34">
        <f t="shared" si="1"/>
        <v>4998147.57</v>
      </c>
      <c r="G13" s="34">
        <f t="shared" si="1"/>
        <v>951247.57</v>
      </c>
    </row>
    <row r="14" spans="1:7" ht="15.6">
      <c r="A14" s="35"/>
      <c r="B14" s="29"/>
      <c r="C14" s="36" t="s">
        <v>240</v>
      </c>
      <c r="D14" s="31">
        <v>2900000</v>
      </c>
      <c r="E14" s="32">
        <v>0</v>
      </c>
      <c r="F14" s="32">
        <f>D14+G14</f>
        <v>3851247.57</v>
      </c>
      <c r="G14" s="32">
        <v>951247.57</v>
      </c>
    </row>
    <row r="15" spans="1:7" ht="15.6">
      <c r="A15" s="35"/>
      <c r="B15" s="29"/>
      <c r="C15" s="36" t="s">
        <v>241</v>
      </c>
      <c r="D15" s="31">
        <v>840700</v>
      </c>
      <c r="E15" s="32">
        <v>0</v>
      </c>
      <c r="F15" s="32">
        <f t="shared" ref="F15:F17" si="2">D15+G15</f>
        <v>840700</v>
      </c>
      <c r="G15" s="32">
        <v>0</v>
      </c>
    </row>
    <row r="16" spans="1:7" ht="15.6">
      <c r="A16" s="35"/>
      <c r="B16" s="29"/>
      <c r="C16" s="37" t="s">
        <v>242</v>
      </c>
      <c r="D16" s="31">
        <v>110000</v>
      </c>
      <c r="E16" s="32">
        <v>0</v>
      </c>
      <c r="F16" s="32">
        <f t="shared" si="2"/>
        <v>110000</v>
      </c>
      <c r="G16" s="32">
        <v>0</v>
      </c>
    </row>
    <row r="17" spans="1:7" ht="15.6">
      <c r="A17" s="35"/>
      <c r="B17" s="29"/>
      <c r="C17" s="37" t="s">
        <v>243</v>
      </c>
      <c r="D17" s="31">
        <v>196200</v>
      </c>
      <c r="E17" s="32">
        <v>0</v>
      </c>
      <c r="F17" s="32">
        <f t="shared" si="2"/>
        <v>196200</v>
      </c>
      <c r="G17" s="32">
        <v>0</v>
      </c>
    </row>
    <row r="18" spans="1:7" ht="15.6">
      <c r="A18" s="35" t="s">
        <v>41</v>
      </c>
      <c r="B18" s="74" t="s">
        <v>244</v>
      </c>
      <c r="C18" s="75"/>
      <c r="D18" s="38">
        <v>1700000</v>
      </c>
      <c r="E18" s="39">
        <v>1476390</v>
      </c>
      <c r="F18" s="39">
        <f>D18+G18</f>
        <v>1700000</v>
      </c>
      <c r="G18" s="39"/>
    </row>
    <row r="19" spans="1:7" ht="15.6">
      <c r="A19" s="35" t="s">
        <v>45</v>
      </c>
      <c r="B19" s="74" t="s">
        <v>245</v>
      </c>
      <c r="C19" s="73"/>
      <c r="D19" s="40">
        <f>D20+D21+D22+D23+D24+D25+D26</f>
        <v>232500</v>
      </c>
      <c r="E19" s="41">
        <f>E20+E21+E22+E23+E24+E25+E26</f>
        <v>11310.95</v>
      </c>
      <c r="F19" s="41">
        <f>F20+F21+F22+F23+F24+F25+F26</f>
        <v>232500</v>
      </c>
      <c r="G19" s="41">
        <f>G20+G21+G22+G23+G24+G25+G26</f>
        <v>0</v>
      </c>
    </row>
    <row r="20" spans="1:7" ht="27.6">
      <c r="A20" s="35"/>
      <c r="B20" s="42" t="s">
        <v>10</v>
      </c>
      <c r="C20" s="43" t="s">
        <v>246</v>
      </c>
      <c r="D20" s="31">
        <v>12500</v>
      </c>
      <c r="E20" s="32">
        <v>11140.95</v>
      </c>
      <c r="F20" s="32">
        <f>D20+G20</f>
        <v>12500</v>
      </c>
      <c r="G20" s="32"/>
    </row>
    <row r="21" spans="1:7" ht="15.6">
      <c r="A21" s="35"/>
      <c r="B21" s="42" t="s">
        <v>189</v>
      </c>
      <c r="C21" s="44" t="s">
        <v>247</v>
      </c>
      <c r="D21" s="31">
        <v>0</v>
      </c>
      <c r="E21" s="32">
        <v>0</v>
      </c>
      <c r="F21" s="32">
        <f t="shared" ref="F21:F26" si="3">D21+G21</f>
        <v>0</v>
      </c>
      <c r="G21" s="32">
        <v>0</v>
      </c>
    </row>
    <row r="22" spans="1:7" ht="15.6">
      <c r="A22" s="28"/>
      <c r="B22" s="42" t="s">
        <v>218</v>
      </c>
      <c r="C22" s="44" t="s">
        <v>248</v>
      </c>
      <c r="D22" s="45">
        <v>15000</v>
      </c>
      <c r="E22" s="46">
        <v>140</v>
      </c>
      <c r="F22" s="32">
        <f t="shared" si="3"/>
        <v>15000</v>
      </c>
      <c r="G22" s="46"/>
    </row>
    <row r="23" spans="1:7" ht="15.6">
      <c r="A23" s="28"/>
      <c r="B23" s="42" t="s">
        <v>225</v>
      </c>
      <c r="C23" s="44" t="s">
        <v>249</v>
      </c>
      <c r="D23" s="45">
        <v>5000</v>
      </c>
      <c r="E23" s="46">
        <v>30</v>
      </c>
      <c r="F23" s="32">
        <f t="shared" si="3"/>
        <v>5000</v>
      </c>
      <c r="G23" s="46"/>
    </row>
    <row r="24" spans="1:7" ht="15.6">
      <c r="A24" s="28"/>
      <c r="B24" s="42" t="s">
        <v>229</v>
      </c>
      <c r="C24" s="44" t="s">
        <v>250</v>
      </c>
      <c r="D24" s="45">
        <v>200000</v>
      </c>
      <c r="E24" s="46">
        <v>0</v>
      </c>
      <c r="F24" s="32">
        <f t="shared" si="3"/>
        <v>200000</v>
      </c>
      <c r="G24" s="46">
        <v>0</v>
      </c>
    </row>
    <row r="25" spans="1:7" ht="15.6">
      <c r="A25" s="28"/>
      <c r="B25" s="42" t="s">
        <v>231</v>
      </c>
      <c r="C25" s="44" t="s">
        <v>251</v>
      </c>
      <c r="D25" s="45">
        <v>0</v>
      </c>
      <c r="E25" s="46">
        <v>0</v>
      </c>
      <c r="F25" s="32">
        <f t="shared" si="3"/>
        <v>0</v>
      </c>
      <c r="G25" s="46">
        <v>0</v>
      </c>
    </row>
    <row r="26" spans="1:7" ht="15.6">
      <c r="A26" s="28"/>
      <c r="B26" s="42" t="s">
        <v>252</v>
      </c>
      <c r="C26" s="44" t="s">
        <v>253</v>
      </c>
      <c r="D26" s="45">
        <v>0</v>
      </c>
      <c r="E26" s="46">
        <v>0</v>
      </c>
      <c r="F26" s="32">
        <f t="shared" si="3"/>
        <v>0</v>
      </c>
      <c r="G26" s="46">
        <v>0</v>
      </c>
    </row>
    <row r="27" spans="1:7" ht="15.6">
      <c r="A27" s="47" t="s">
        <v>202</v>
      </c>
      <c r="B27" s="74" t="s">
        <v>254</v>
      </c>
      <c r="C27" s="75"/>
      <c r="D27" s="40">
        <v>1752121</v>
      </c>
      <c r="E27" s="41">
        <v>920000</v>
      </c>
      <c r="F27" s="41">
        <f>D27+G27</f>
        <v>1752121</v>
      </c>
      <c r="G27" s="41"/>
    </row>
    <row r="28" spans="1:7" ht="15.6">
      <c r="A28" s="48" t="s">
        <v>204</v>
      </c>
      <c r="B28" s="84" t="s">
        <v>255</v>
      </c>
      <c r="C28" s="85"/>
      <c r="D28" s="40">
        <v>1285000</v>
      </c>
      <c r="E28" s="41">
        <v>350000</v>
      </c>
      <c r="F28" s="41">
        <f t="shared" ref="F28:F31" si="4">D28+G28</f>
        <v>1285000</v>
      </c>
      <c r="G28" s="41"/>
    </row>
    <row r="29" spans="1:7" ht="15.6">
      <c r="A29" s="47" t="s">
        <v>206</v>
      </c>
      <c r="B29" s="86" t="s">
        <v>256</v>
      </c>
      <c r="C29" s="87"/>
      <c r="D29" s="40">
        <v>0</v>
      </c>
      <c r="E29" s="41">
        <v>0</v>
      </c>
      <c r="F29" s="41">
        <f t="shared" si="4"/>
        <v>0</v>
      </c>
      <c r="G29" s="41">
        <v>0</v>
      </c>
    </row>
    <row r="30" spans="1:7" ht="32.25" customHeight="1">
      <c r="A30" s="48" t="s">
        <v>208</v>
      </c>
      <c r="B30" s="84" t="s">
        <v>257</v>
      </c>
      <c r="C30" s="85"/>
      <c r="D30" s="49">
        <v>0</v>
      </c>
      <c r="E30" s="50">
        <v>0</v>
      </c>
      <c r="F30" s="50">
        <f t="shared" si="4"/>
        <v>0</v>
      </c>
      <c r="G30" s="50">
        <v>0</v>
      </c>
    </row>
    <row r="31" spans="1:7" ht="16.2" thickBot="1">
      <c r="A31" s="53" t="s">
        <v>210</v>
      </c>
      <c r="B31" s="82" t="s">
        <v>265</v>
      </c>
      <c r="C31" s="83"/>
      <c r="D31" s="55">
        <v>296899</v>
      </c>
      <c r="E31" s="50">
        <v>0</v>
      </c>
      <c r="F31" s="50">
        <f t="shared" si="4"/>
        <v>0</v>
      </c>
      <c r="G31" s="54">
        <v>-296899</v>
      </c>
    </row>
    <row r="32" spans="1:7" ht="16.2" thickBot="1">
      <c r="A32" s="51"/>
      <c r="B32" s="66" t="s">
        <v>258</v>
      </c>
      <c r="C32" s="67"/>
      <c r="D32" s="52">
        <f>D9+D18+D19+D27+D28+D29+D30+D31</f>
        <v>14992820</v>
      </c>
      <c r="E32" s="52">
        <f t="shared" ref="E32:G32" si="5">E9+E18+E19+E27+E28+E29+E30+E31</f>
        <v>5623900.9500000002</v>
      </c>
      <c r="F32" s="52">
        <f t="shared" si="5"/>
        <v>15647168.57</v>
      </c>
      <c r="G32" s="52">
        <f t="shared" si="5"/>
        <v>654348.56999999995</v>
      </c>
    </row>
  </sheetData>
  <mergeCells count="19">
    <mergeCell ref="E1:G1"/>
    <mergeCell ref="E2:G2"/>
    <mergeCell ref="B28:C28"/>
    <mergeCell ref="B29:C29"/>
    <mergeCell ref="B30:C30"/>
    <mergeCell ref="A3:D3"/>
    <mergeCell ref="A4:D4"/>
    <mergeCell ref="A5:A8"/>
    <mergeCell ref="B32:C32"/>
    <mergeCell ref="F5:F8"/>
    <mergeCell ref="G5:G8"/>
    <mergeCell ref="B9:C9"/>
    <mergeCell ref="B18:C18"/>
    <mergeCell ref="B19:C19"/>
    <mergeCell ref="B27:C27"/>
    <mergeCell ref="B5:C8"/>
    <mergeCell ref="D5:D8"/>
    <mergeCell ref="E5:E8"/>
    <mergeCell ref="B31:C31"/>
  </mergeCells>
  <pageMargins left="0.7" right="0.7" top="0.75" bottom="0.75" header="0.3" footer="0.3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4"/>
  <sheetViews>
    <sheetView tabSelected="1" view="pageBreakPreview" zoomScaleNormal="100" zoomScaleSheetLayoutView="100" workbookViewId="0">
      <selection activeCell="D11" sqref="D11"/>
    </sheetView>
  </sheetViews>
  <sheetFormatPr defaultRowHeight="14.4"/>
  <cols>
    <col min="1" max="1" width="5.109375" customWidth="1"/>
    <col min="2" max="2" width="73" customWidth="1"/>
    <col min="3" max="3" width="15.33203125" customWidth="1"/>
    <col min="4" max="5" width="16" customWidth="1"/>
    <col min="6" max="6" width="14.44140625" customWidth="1"/>
  </cols>
  <sheetData>
    <row r="1" spans="1:6">
      <c r="A1" s="1"/>
      <c r="B1" s="1"/>
      <c r="C1" s="1"/>
      <c r="D1" s="94" t="s">
        <v>260</v>
      </c>
      <c r="E1" s="95"/>
      <c r="F1" s="95"/>
    </row>
    <row r="2" spans="1:6">
      <c r="A2" s="1"/>
      <c r="B2" s="1"/>
      <c r="C2" s="2"/>
      <c r="D2" s="94" t="s">
        <v>266</v>
      </c>
      <c r="E2" s="95"/>
      <c r="F2" s="95"/>
    </row>
    <row r="3" spans="1:6" ht="15.6">
      <c r="A3" s="57" t="s">
        <v>1</v>
      </c>
      <c r="B3" s="57"/>
      <c r="C3" s="56"/>
      <c r="D3" s="3"/>
      <c r="E3" s="3"/>
      <c r="F3" s="3" t="s">
        <v>2</v>
      </c>
    </row>
    <row r="4" spans="1:6" ht="15.6">
      <c r="A4" s="58" t="s">
        <v>3</v>
      </c>
      <c r="B4" s="59"/>
      <c r="C4" s="59"/>
      <c r="D4" s="3"/>
      <c r="E4" s="3"/>
      <c r="F4" s="3"/>
    </row>
    <row r="5" spans="1:6">
      <c r="A5" s="60" t="s">
        <v>4</v>
      </c>
      <c r="B5" s="60" t="s">
        <v>5</v>
      </c>
      <c r="C5" s="63" t="s">
        <v>6</v>
      </c>
      <c r="D5" s="63" t="s">
        <v>7</v>
      </c>
      <c r="E5" s="63" t="s">
        <v>8</v>
      </c>
      <c r="F5" s="63" t="s">
        <v>9</v>
      </c>
    </row>
    <row r="6" spans="1:6">
      <c r="A6" s="61"/>
      <c r="B6" s="61"/>
      <c r="C6" s="64"/>
      <c r="D6" s="64"/>
      <c r="E6" s="64"/>
      <c r="F6" s="64"/>
    </row>
    <row r="7" spans="1:6">
      <c r="A7" s="61"/>
      <c r="B7" s="61"/>
      <c r="C7" s="64"/>
      <c r="D7" s="64"/>
      <c r="E7" s="64"/>
      <c r="F7" s="64"/>
    </row>
    <row r="8" spans="1:6">
      <c r="A8" s="62"/>
      <c r="B8" s="62"/>
      <c r="C8" s="65"/>
      <c r="D8" s="65"/>
      <c r="E8" s="65"/>
      <c r="F8" s="65"/>
    </row>
    <row r="9" spans="1:6" ht="15.6">
      <c r="A9" s="4" t="s">
        <v>10</v>
      </c>
      <c r="B9" s="5" t="s">
        <v>11</v>
      </c>
      <c r="C9" s="6">
        <f>C10+C25+C28</f>
        <v>3292800</v>
      </c>
      <c r="D9" s="6">
        <f>D10+D25+D28</f>
        <v>957181.52999999991</v>
      </c>
      <c r="E9" s="6">
        <f>E10+E25+E28</f>
        <v>3486948.5700000003</v>
      </c>
      <c r="F9" s="6">
        <f>F10+F25+F28</f>
        <v>194148.57</v>
      </c>
    </row>
    <row r="10" spans="1:6" ht="15.6">
      <c r="A10" s="7" t="s">
        <v>12</v>
      </c>
      <c r="B10" s="5" t="s">
        <v>13</v>
      </c>
      <c r="C10" s="6">
        <f>C11+C12+C13+C14+C16+C17+C18+C21+C22+C23+C24</f>
        <v>727600</v>
      </c>
      <c r="D10" s="6">
        <f>D11+D12+D13+D14+D16+D17+D18+D21+D22+D23+D24</f>
        <v>306615.71999999997</v>
      </c>
      <c r="E10" s="6">
        <f>E11+E12+E13+E14+E16+E17+E18+E21+E22+E23+E24</f>
        <v>793694.57000000007</v>
      </c>
      <c r="F10" s="6">
        <f>F11+F12+F13+F14+F16+F17+F18+F21+F22+F23+F24</f>
        <v>66094.570000000007</v>
      </c>
    </row>
    <row r="11" spans="1:6" ht="15.6">
      <c r="A11" s="7" t="s">
        <v>14</v>
      </c>
      <c r="B11" s="8" t="s">
        <v>15</v>
      </c>
      <c r="C11" s="9">
        <v>55000</v>
      </c>
      <c r="D11" s="9">
        <v>8825.67</v>
      </c>
      <c r="E11" s="9">
        <f>C11+F11</f>
        <v>55000</v>
      </c>
      <c r="F11" s="9"/>
    </row>
    <row r="12" spans="1:6" ht="15.6">
      <c r="A12" s="7" t="s">
        <v>16</v>
      </c>
      <c r="B12" s="8" t="s">
        <v>17</v>
      </c>
      <c r="C12" s="9">
        <f>80500+2100</f>
        <v>82600</v>
      </c>
      <c r="D12" s="9">
        <v>20158.97</v>
      </c>
      <c r="E12" s="9">
        <f t="shared" ref="E12:E17" si="0">C12+F12</f>
        <v>82600</v>
      </c>
      <c r="F12" s="9"/>
    </row>
    <row r="13" spans="1:6" ht="15.6">
      <c r="A13" s="7" t="s">
        <v>18</v>
      </c>
      <c r="B13" s="8" t="s">
        <v>19</v>
      </c>
      <c r="C13" s="9">
        <v>90000</v>
      </c>
      <c r="D13" s="9">
        <f>108.5+6000</f>
        <v>6108.5</v>
      </c>
      <c r="E13" s="9">
        <f t="shared" si="0"/>
        <v>90000</v>
      </c>
      <c r="F13" s="9"/>
    </row>
    <row r="14" spans="1:6" ht="15.6">
      <c r="A14" s="7" t="s">
        <v>20</v>
      </c>
      <c r="B14" s="8" t="s">
        <v>21</v>
      </c>
      <c r="C14" s="10">
        <v>105000</v>
      </c>
      <c r="D14" s="10">
        <v>92500</v>
      </c>
      <c r="E14" s="9">
        <f t="shared" si="0"/>
        <v>115000</v>
      </c>
      <c r="F14" s="10">
        <f>F15</f>
        <v>10000</v>
      </c>
    </row>
    <row r="15" spans="1:6" ht="15.6">
      <c r="A15" s="7" t="s">
        <v>22</v>
      </c>
      <c r="B15" s="8" t="s">
        <v>262</v>
      </c>
      <c r="C15" s="10"/>
      <c r="D15" s="10"/>
      <c r="E15" s="9">
        <f>C15+F15</f>
        <v>10000</v>
      </c>
      <c r="F15" s="10">
        <v>10000</v>
      </c>
    </row>
    <row r="16" spans="1:6" ht="15.6">
      <c r="A16" s="7" t="s">
        <v>23</v>
      </c>
      <c r="B16" s="8" t="s">
        <v>24</v>
      </c>
      <c r="C16" s="10">
        <v>20000</v>
      </c>
      <c r="D16" s="10">
        <v>0</v>
      </c>
      <c r="E16" s="9">
        <f t="shared" si="0"/>
        <v>20000</v>
      </c>
      <c r="F16" s="10"/>
    </row>
    <row r="17" spans="1:6" ht="15.6">
      <c r="A17" s="7" t="s">
        <v>25</v>
      </c>
      <c r="B17" s="8" t="s">
        <v>26</v>
      </c>
      <c r="C17" s="10">
        <v>25000</v>
      </c>
      <c r="D17" s="10">
        <v>20500</v>
      </c>
      <c r="E17" s="9">
        <f t="shared" si="0"/>
        <v>25000</v>
      </c>
      <c r="F17" s="10"/>
    </row>
    <row r="18" spans="1:6" ht="46.8">
      <c r="A18" s="7" t="s">
        <v>27</v>
      </c>
      <c r="B18" s="8" t="s">
        <v>28</v>
      </c>
      <c r="C18" s="10">
        <f>SUM(C19:C20)</f>
        <v>155000</v>
      </c>
      <c r="D18" s="10">
        <f>D19+D20</f>
        <v>113436.48</v>
      </c>
      <c r="E18" s="9">
        <f>C18+F18</f>
        <v>168000</v>
      </c>
      <c r="F18" s="10">
        <f>F19+F20</f>
        <v>13000</v>
      </c>
    </row>
    <row r="19" spans="1:6" ht="15.6">
      <c r="A19" s="7" t="s">
        <v>29</v>
      </c>
      <c r="B19" s="8" t="s">
        <v>30</v>
      </c>
      <c r="C19" s="10">
        <v>107000</v>
      </c>
      <c r="D19" s="10">
        <f>30000+50000+436.48</f>
        <v>80436.479999999996</v>
      </c>
      <c r="E19" s="9">
        <f>C19+F19</f>
        <v>120000</v>
      </c>
      <c r="F19" s="10">
        <v>13000</v>
      </c>
    </row>
    <row r="20" spans="1:6" ht="15.6">
      <c r="A20" s="7" t="s">
        <v>31</v>
      </c>
      <c r="B20" s="8" t="s">
        <v>32</v>
      </c>
      <c r="C20" s="10">
        <v>48000</v>
      </c>
      <c r="D20" s="10">
        <v>33000</v>
      </c>
      <c r="E20" s="9">
        <f t="shared" ref="E20:E24" si="1">C20+F20</f>
        <v>48000</v>
      </c>
      <c r="F20" s="10"/>
    </row>
    <row r="21" spans="1:6" ht="15.6">
      <c r="A21" s="7" t="s">
        <v>33</v>
      </c>
      <c r="B21" s="8" t="s">
        <v>34</v>
      </c>
      <c r="C21" s="10">
        <v>0</v>
      </c>
      <c r="D21" s="10">
        <v>0</v>
      </c>
      <c r="E21" s="9">
        <f t="shared" si="1"/>
        <v>23000</v>
      </c>
      <c r="F21" s="10">
        <v>23000</v>
      </c>
    </row>
    <row r="22" spans="1:6" ht="15.6">
      <c r="A22" s="7" t="s">
        <v>35</v>
      </c>
      <c r="B22" s="8" t="s">
        <v>36</v>
      </c>
      <c r="C22" s="10">
        <v>25000</v>
      </c>
      <c r="D22" s="10">
        <f>86.1+25000</f>
        <v>25086.1</v>
      </c>
      <c r="E22" s="9">
        <f t="shared" si="1"/>
        <v>25000</v>
      </c>
      <c r="F22" s="10"/>
    </row>
    <row r="23" spans="1:6" ht="15.6">
      <c r="A23" s="7" t="s">
        <v>37</v>
      </c>
      <c r="B23" s="8" t="s">
        <v>38</v>
      </c>
      <c r="C23" s="10">
        <v>150000</v>
      </c>
      <c r="D23" s="10">
        <v>0</v>
      </c>
      <c r="E23" s="9">
        <f>C23+F23</f>
        <v>170094.57</v>
      </c>
      <c r="F23" s="10">
        <v>20094.57</v>
      </c>
    </row>
    <row r="24" spans="1:6" ht="15.6">
      <c r="A24" s="7" t="s">
        <v>39</v>
      </c>
      <c r="B24" s="8" t="s">
        <v>40</v>
      </c>
      <c r="C24" s="10">
        <v>20000</v>
      </c>
      <c r="D24" s="10">
        <v>20000</v>
      </c>
      <c r="E24" s="9">
        <f t="shared" si="1"/>
        <v>20000</v>
      </c>
      <c r="F24" s="10"/>
    </row>
    <row r="25" spans="1:6" ht="15.6">
      <c r="A25" s="7" t="s">
        <v>41</v>
      </c>
      <c r="B25" s="5" t="s">
        <v>42</v>
      </c>
      <c r="C25" s="11">
        <f>C26+C27</f>
        <v>30000</v>
      </c>
      <c r="D25" s="11">
        <f>D26+D27</f>
        <v>2500</v>
      </c>
      <c r="E25" s="11">
        <f>E26+E27</f>
        <v>32000</v>
      </c>
      <c r="F25" s="11">
        <f>F26+F27</f>
        <v>2000</v>
      </c>
    </row>
    <row r="26" spans="1:6" ht="15.6">
      <c r="A26" s="7" t="s">
        <v>14</v>
      </c>
      <c r="B26" s="8" t="s">
        <v>43</v>
      </c>
      <c r="C26" s="10">
        <v>30000</v>
      </c>
      <c r="D26" s="10">
        <v>2500</v>
      </c>
      <c r="E26" s="10">
        <f>C26+F26</f>
        <v>30000</v>
      </c>
      <c r="F26" s="10"/>
    </row>
    <row r="27" spans="1:6" ht="15.6">
      <c r="A27" s="7" t="s">
        <v>16</v>
      </c>
      <c r="B27" s="8" t="s">
        <v>44</v>
      </c>
      <c r="C27" s="10">
        <v>0</v>
      </c>
      <c r="D27" s="10">
        <v>0</v>
      </c>
      <c r="E27" s="10">
        <f>C27+F27</f>
        <v>2000</v>
      </c>
      <c r="F27" s="10">
        <v>2000</v>
      </c>
    </row>
    <row r="28" spans="1:6" ht="15.6">
      <c r="A28" s="7" t="s">
        <v>45</v>
      </c>
      <c r="B28" s="5" t="s">
        <v>46</v>
      </c>
      <c r="C28" s="6">
        <f>C29+C53+C54+C55+C56+C57+C66+C67+C104+C105+C108+C109+C111+C112+C113</f>
        <v>2535200</v>
      </c>
      <c r="D28" s="6">
        <f>D29+D53+D54+D55+D56+D57+D66+D67+D104+D105+D108+D109+D111+D112+D113</f>
        <v>648065.80999999994</v>
      </c>
      <c r="E28" s="6">
        <f>E29+E53+E54+E55+E56+E57+E66+E67+E104+E105+E108+E109+E111+E112+E113</f>
        <v>2661254</v>
      </c>
      <c r="F28" s="6">
        <f>F29+F53+F54+F55+F56+F57+F66+F67+F104+F105+F108+F109+F111+F112+F113</f>
        <v>126054</v>
      </c>
    </row>
    <row r="29" spans="1:6" ht="15.6">
      <c r="A29" s="7" t="s">
        <v>14</v>
      </c>
      <c r="B29" s="8" t="s">
        <v>47</v>
      </c>
      <c r="C29" s="9">
        <f>SUM(C30:C52)</f>
        <v>135000</v>
      </c>
      <c r="D29" s="9">
        <f>SUM(D30:D52)</f>
        <v>38928.840000000004</v>
      </c>
      <c r="E29" s="9">
        <f>SUM(E30:E52)</f>
        <v>135000</v>
      </c>
      <c r="F29" s="9"/>
    </row>
    <row r="30" spans="1:6" ht="15.6">
      <c r="A30" s="7" t="s">
        <v>48</v>
      </c>
      <c r="B30" s="12" t="s">
        <v>49</v>
      </c>
      <c r="C30" s="9">
        <v>4000</v>
      </c>
      <c r="D30" s="9">
        <v>4000</v>
      </c>
      <c r="E30" s="9">
        <f>C30+F30</f>
        <v>4000</v>
      </c>
      <c r="F30" s="9"/>
    </row>
    <row r="31" spans="1:6" ht="15.6">
      <c r="A31" s="7" t="s">
        <v>50</v>
      </c>
      <c r="B31" s="12" t="s">
        <v>51</v>
      </c>
      <c r="C31" s="13">
        <v>2500</v>
      </c>
      <c r="D31" s="13">
        <v>2500</v>
      </c>
      <c r="E31" s="9">
        <f t="shared" ref="E31:E67" si="2">C31+F31</f>
        <v>2500</v>
      </c>
      <c r="F31" s="13"/>
    </row>
    <row r="32" spans="1:6" ht="15.6">
      <c r="A32" s="7" t="s">
        <v>52</v>
      </c>
      <c r="B32" s="12" t="s">
        <v>261</v>
      </c>
      <c r="C32" s="13">
        <v>6000</v>
      </c>
      <c r="D32" s="13">
        <v>369</v>
      </c>
      <c r="E32" s="9">
        <f t="shared" si="2"/>
        <v>6000</v>
      </c>
      <c r="F32" s="13"/>
    </row>
    <row r="33" spans="1:6" ht="15.6">
      <c r="A33" s="7" t="s">
        <v>53</v>
      </c>
      <c r="B33" s="12" t="s">
        <v>54</v>
      </c>
      <c r="C33" s="13">
        <v>6000</v>
      </c>
      <c r="D33" s="13">
        <v>2365.61</v>
      </c>
      <c r="E33" s="9">
        <f t="shared" si="2"/>
        <v>6000</v>
      </c>
      <c r="F33" s="13"/>
    </row>
    <row r="34" spans="1:6" ht="15.6">
      <c r="A34" s="7" t="s">
        <v>55</v>
      </c>
      <c r="B34" s="12" t="s">
        <v>56</v>
      </c>
      <c r="C34" s="13">
        <v>5000</v>
      </c>
      <c r="D34" s="13">
        <v>700</v>
      </c>
      <c r="E34" s="9">
        <f t="shared" si="2"/>
        <v>5000</v>
      </c>
      <c r="F34" s="13"/>
    </row>
    <row r="35" spans="1:6" ht="15.6">
      <c r="A35" s="7" t="s">
        <v>57</v>
      </c>
      <c r="B35" s="12" t="s">
        <v>58</v>
      </c>
      <c r="C35" s="9">
        <v>4000</v>
      </c>
      <c r="D35" s="9">
        <v>2260.37</v>
      </c>
      <c r="E35" s="9">
        <f t="shared" si="2"/>
        <v>4000</v>
      </c>
      <c r="F35" s="9"/>
    </row>
    <row r="36" spans="1:6" ht="15.6">
      <c r="A36" s="7" t="s">
        <v>59</v>
      </c>
      <c r="B36" s="12" t="s">
        <v>60</v>
      </c>
      <c r="C36" s="13">
        <v>6000</v>
      </c>
      <c r="D36" s="13">
        <v>6000</v>
      </c>
      <c r="E36" s="9">
        <f t="shared" si="2"/>
        <v>6000</v>
      </c>
      <c r="F36" s="13"/>
    </row>
    <row r="37" spans="1:6" ht="15.6">
      <c r="A37" s="7" t="s">
        <v>61</v>
      </c>
      <c r="B37" s="12" t="s">
        <v>62</v>
      </c>
      <c r="C37" s="13">
        <v>6000</v>
      </c>
      <c r="D37" s="13">
        <v>514.09</v>
      </c>
      <c r="E37" s="9">
        <f t="shared" si="2"/>
        <v>6000</v>
      </c>
      <c r="F37" s="13"/>
    </row>
    <row r="38" spans="1:6" ht="15.6">
      <c r="A38" s="7" t="s">
        <v>63</v>
      </c>
      <c r="B38" s="12" t="s">
        <v>64</v>
      </c>
      <c r="C38" s="13">
        <v>6000</v>
      </c>
      <c r="D38" s="13">
        <v>0</v>
      </c>
      <c r="E38" s="9">
        <f t="shared" si="2"/>
        <v>6000</v>
      </c>
      <c r="F38" s="13"/>
    </row>
    <row r="39" spans="1:6" ht="15.6">
      <c r="A39" s="7" t="s">
        <v>65</v>
      </c>
      <c r="B39" s="12" t="s">
        <v>66</v>
      </c>
      <c r="C39" s="13">
        <v>6000</v>
      </c>
      <c r="D39" s="13">
        <v>2109.9699999999998</v>
      </c>
      <c r="E39" s="9">
        <f t="shared" si="2"/>
        <v>6000</v>
      </c>
      <c r="F39" s="13"/>
    </row>
    <row r="40" spans="1:6" ht="15.6">
      <c r="A40" s="7" t="s">
        <v>67</v>
      </c>
      <c r="B40" s="12" t="s">
        <v>68</v>
      </c>
      <c r="C40" s="13">
        <v>6000</v>
      </c>
      <c r="D40" s="13">
        <v>150</v>
      </c>
      <c r="E40" s="9">
        <f t="shared" si="2"/>
        <v>6000</v>
      </c>
      <c r="F40" s="13"/>
    </row>
    <row r="41" spans="1:6" ht="15.6">
      <c r="A41" s="7" t="s">
        <v>69</v>
      </c>
      <c r="B41" s="12" t="s">
        <v>70</v>
      </c>
      <c r="C41" s="13">
        <v>6000</v>
      </c>
      <c r="D41" s="13">
        <f>715.44+5284.56</f>
        <v>6000</v>
      </c>
      <c r="E41" s="9">
        <f t="shared" si="2"/>
        <v>6000</v>
      </c>
      <c r="F41" s="13"/>
    </row>
    <row r="42" spans="1:6" ht="15.6">
      <c r="A42" s="7" t="s">
        <v>71</v>
      </c>
      <c r="B42" s="12" t="s">
        <v>72</v>
      </c>
      <c r="C42" s="13">
        <v>4000</v>
      </c>
      <c r="D42" s="13">
        <v>1035.6300000000001</v>
      </c>
      <c r="E42" s="9">
        <f t="shared" si="2"/>
        <v>4000</v>
      </c>
      <c r="F42" s="13"/>
    </row>
    <row r="43" spans="1:6" ht="15.6">
      <c r="A43" s="7" t="s">
        <v>73</v>
      </c>
      <c r="B43" s="12" t="s">
        <v>74</v>
      </c>
      <c r="C43" s="13">
        <v>5000</v>
      </c>
      <c r="D43" s="13">
        <v>0</v>
      </c>
      <c r="E43" s="9">
        <f t="shared" si="2"/>
        <v>5000</v>
      </c>
      <c r="F43" s="13"/>
    </row>
    <row r="44" spans="1:6" ht="15.6">
      <c r="A44" s="7" t="s">
        <v>75</v>
      </c>
      <c r="B44" s="14" t="s">
        <v>76</v>
      </c>
      <c r="C44" s="13">
        <v>6000</v>
      </c>
      <c r="D44" s="13">
        <v>3242.51</v>
      </c>
      <c r="E44" s="9">
        <f t="shared" si="2"/>
        <v>6000</v>
      </c>
      <c r="F44" s="13"/>
    </row>
    <row r="45" spans="1:6" ht="15.6">
      <c r="A45" s="7" t="s">
        <v>77</v>
      </c>
      <c r="B45" s="12" t="s">
        <v>78</v>
      </c>
      <c r="C45" s="13">
        <v>4000</v>
      </c>
      <c r="D45" s="13">
        <v>15</v>
      </c>
      <c r="E45" s="9">
        <f t="shared" si="2"/>
        <v>4000</v>
      </c>
      <c r="F45" s="13"/>
    </row>
    <row r="46" spans="1:6" ht="15.6">
      <c r="A46" s="7" t="s">
        <v>79</v>
      </c>
      <c r="B46" s="12" t="s">
        <v>80</v>
      </c>
      <c r="C46" s="13">
        <v>6000</v>
      </c>
      <c r="D46" s="13">
        <v>2215</v>
      </c>
      <c r="E46" s="9">
        <f t="shared" si="2"/>
        <v>6000</v>
      </c>
      <c r="F46" s="13"/>
    </row>
    <row r="47" spans="1:6" ht="15.6">
      <c r="A47" s="7" t="s">
        <v>81</v>
      </c>
      <c r="B47" s="12" t="s">
        <v>82</v>
      </c>
      <c r="C47" s="13">
        <v>6000</v>
      </c>
      <c r="D47" s="13">
        <v>3254.87</v>
      </c>
      <c r="E47" s="9">
        <f t="shared" si="2"/>
        <v>6000</v>
      </c>
      <c r="F47" s="13"/>
    </row>
    <row r="48" spans="1:6" ht="15.6">
      <c r="A48" s="7" t="s">
        <v>83</v>
      </c>
      <c r="B48" s="12" t="s">
        <v>84</v>
      </c>
      <c r="C48" s="13">
        <v>4500</v>
      </c>
      <c r="D48" s="13">
        <v>150</v>
      </c>
      <c r="E48" s="9">
        <f t="shared" si="2"/>
        <v>4500</v>
      </c>
      <c r="F48" s="13"/>
    </row>
    <row r="49" spans="1:6" ht="15.6">
      <c r="A49" s="7" t="s">
        <v>85</v>
      </c>
      <c r="B49" s="12" t="s">
        <v>86</v>
      </c>
      <c r="C49" s="13">
        <v>6000</v>
      </c>
      <c r="D49" s="13">
        <v>1322.21</v>
      </c>
      <c r="E49" s="9">
        <f t="shared" si="2"/>
        <v>6000</v>
      </c>
      <c r="F49" s="13"/>
    </row>
    <row r="50" spans="1:6" ht="15.6">
      <c r="A50" s="7" t="s">
        <v>87</v>
      </c>
      <c r="B50" s="12" t="s">
        <v>88</v>
      </c>
      <c r="C50" s="13">
        <v>6000</v>
      </c>
      <c r="D50" s="13">
        <v>620.6</v>
      </c>
      <c r="E50" s="9">
        <f t="shared" si="2"/>
        <v>6000</v>
      </c>
      <c r="F50" s="13"/>
    </row>
    <row r="51" spans="1:6" ht="15.6">
      <c r="A51" s="7" t="s">
        <v>89</v>
      </c>
      <c r="B51" s="15" t="s">
        <v>90</v>
      </c>
      <c r="C51" s="13">
        <v>18000</v>
      </c>
      <c r="D51" s="13">
        <v>103.98</v>
      </c>
      <c r="E51" s="9">
        <f t="shared" si="2"/>
        <v>18000</v>
      </c>
      <c r="F51" s="13"/>
    </row>
    <row r="52" spans="1:6" ht="15.6">
      <c r="A52" s="7" t="s">
        <v>91</v>
      </c>
      <c r="B52" s="14" t="s">
        <v>92</v>
      </c>
      <c r="C52" s="13">
        <v>6000</v>
      </c>
      <c r="D52" s="13">
        <v>0</v>
      </c>
      <c r="E52" s="9">
        <f t="shared" si="2"/>
        <v>6000</v>
      </c>
      <c r="F52" s="13"/>
    </row>
    <row r="53" spans="1:6" ht="15.6">
      <c r="A53" s="7" t="s">
        <v>16</v>
      </c>
      <c r="B53" s="8" t="s">
        <v>93</v>
      </c>
      <c r="C53" s="9">
        <v>70000</v>
      </c>
      <c r="D53" s="9">
        <f>1056.35+25700+1300</f>
        <v>28056.35</v>
      </c>
      <c r="E53" s="9">
        <f>C53+F53</f>
        <v>70000</v>
      </c>
      <c r="F53" s="9"/>
    </row>
    <row r="54" spans="1:6" ht="15.6">
      <c r="A54" s="7" t="s">
        <v>18</v>
      </c>
      <c r="B54" s="8" t="s">
        <v>94</v>
      </c>
      <c r="C54" s="9">
        <v>100000</v>
      </c>
      <c r="D54" s="9">
        <v>0</v>
      </c>
      <c r="E54" s="9">
        <f t="shared" si="2"/>
        <v>100000</v>
      </c>
      <c r="F54" s="9"/>
    </row>
    <row r="55" spans="1:6" ht="15.6">
      <c r="A55" s="7" t="s">
        <v>20</v>
      </c>
      <c r="B55" s="8" t="s">
        <v>95</v>
      </c>
      <c r="C55" s="9">
        <v>40000</v>
      </c>
      <c r="D55" s="9">
        <v>24702.37</v>
      </c>
      <c r="E55" s="9">
        <f t="shared" si="2"/>
        <v>50000</v>
      </c>
      <c r="F55" s="9">
        <v>10000</v>
      </c>
    </row>
    <row r="56" spans="1:6" ht="15.6">
      <c r="A56" s="7" t="s">
        <v>23</v>
      </c>
      <c r="B56" s="8" t="s">
        <v>96</v>
      </c>
      <c r="C56" s="9">
        <v>30000</v>
      </c>
      <c r="D56" s="9">
        <v>1624.4</v>
      </c>
      <c r="E56" s="9">
        <f>C56+F56</f>
        <v>30000</v>
      </c>
      <c r="F56" s="9"/>
    </row>
    <row r="57" spans="1:6" ht="15.6">
      <c r="A57" s="7" t="s">
        <v>25</v>
      </c>
      <c r="B57" s="8" t="s">
        <v>97</v>
      </c>
      <c r="C57" s="9">
        <f>SUM(C58:C65)</f>
        <v>340000</v>
      </c>
      <c r="D57" s="9">
        <f>SUM(D58:D65)</f>
        <v>3575</v>
      </c>
      <c r="E57" s="9">
        <f>E58+E59+E60+E61+E62+E63+E64+E65</f>
        <v>340000</v>
      </c>
      <c r="F57" s="9"/>
    </row>
    <row r="58" spans="1:6" ht="15.6">
      <c r="A58" s="7" t="s">
        <v>98</v>
      </c>
      <c r="B58" s="8" t="s">
        <v>99</v>
      </c>
      <c r="C58" s="9">
        <v>10000</v>
      </c>
      <c r="D58" s="9">
        <v>0</v>
      </c>
      <c r="E58" s="9">
        <f t="shared" si="2"/>
        <v>10000</v>
      </c>
      <c r="F58" s="9"/>
    </row>
    <row r="59" spans="1:6" ht="15.6">
      <c r="A59" s="7" t="s">
        <v>100</v>
      </c>
      <c r="B59" s="8" t="s">
        <v>101</v>
      </c>
      <c r="C59" s="9">
        <v>50000</v>
      </c>
      <c r="D59" s="9">
        <v>0</v>
      </c>
      <c r="E59" s="9">
        <f t="shared" si="2"/>
        <v>50000</v>
      </c>
      <c r="F59" s="9"/>
    </row>
    <row r="60" spans="1:6" ht="15.6">
      <c r="A60" s="7" t="s">
        <v>102</v>
      </c>
      <c r="B60" s="8" t="s">
        <v>103</v>
      </c>
      <c r="C60" s="9">
        <v>30000</v>
      </c>
      <c r="D60" s="9">
        <v>0</v>
      </c>
      <c r="E60" s="9">
        <f t="shared" si="2"/>
        <v>30000</v>
      </c>
      <c r="F60" s="9"/>
    </row>
    <row r="61" spans="1:6" ht="15.6">
      <c r="A61" s="7" t="s">
        <v>104</v>
      </c>
      <c r="B61" s="8" t="s">
        <v>105</v>
      </c>
      <c r="C61" s="9">
        <v>0</v>
      </c>
      <c r="D61" s="9">
        <v>0</v>
      </c>
      <c r="E61" s="9">
        <f t="shared" si="2"/>
        <v>0</v>
      </c>
      <c r="F61" s="9"/>
    </row>
    <row r="62" spans="1:6" ht="15.6">
      <c r="A62" s="7" t="s">
        <v>106</v>
      </c>
      <c r="B62" s="16" t="s">
        <v>107</v>
      </c>
      <c r="C62" s="9">
        <v>100000</v>
      </c>
      <c r="D62" s="9">
        <v>0</v>
      </c>
      <c r="E62" s="9">
        <f t="shared" si="2"/>
        <v>100000</v>
      </c>
      <c r="F62" s="9"/>
    </row>
    <row r="63" spans="1:6" ht="15.6">
      <c r="A63" s="7" t="s">
        <v>108</v>
      </c>
      <c r="B63" s="8" t="s">
        <v>109</v>
      </c>
      <c r="C63" s="9">
        <v>125000</v>
      </c>
      <c r="D63" s="9">
        <v>1475</v>
      </c>
      <c r="E63" s="9">
        <f t="shared" si="2"/>
        <v>125000</v>
      </c>
      <c r="F63" s="9"/>
    </row>
    <row r="64" spans="1:6" ht="15.6">
      <c r="A64" s="7" t="s">
        <v>110</v>
      </c>
      <c r="B64" s="8" t="s">
        <v>111</v>
      </c>
      <c r="C64" s="9">
        <v>15000</v>
      </c>
      <c r="D64" s="9">
        <v>0</v>
      </c>
      <c r="E64" s="9">
        <f t="shared" si="2"/>
        <v>15000</v>
      </c>
      <c r="F64" s="9"/>
    </row>
    <row r="65" spans="1:6" ht="15.6">
      <c r="A65" s="7" t="s">
        <v>112</v>
      </c>
      <c r="B65" s="8" t="s">
        <v>113</v>
      </c>
      <c r="C65" s="9">
        <v>10000</v>
      </c>
      <c r="D65" s="9">
        <v>2100</v>
      </c>
      <c r="E65" s="9">
        <f t="shared" si="2"/>
        <v>10000</v>
      </c>
      <c r="F65" s="9"/>
    </row>
    <row r="66" spans="1:6" ht="15.6">
      <c r="A66" s="7" t="s">
        <v>27</v>
      </c>
      <c r="B66" s="8" t="s">
        <v>114</v>
      </c>
      <c r="C66" s="9">
        <v>40000</v>
      </c>
      <c r="D66" s="9">
        <v>0</v>
      </c>
      <c r="E66" s="9">
        <f t="shared" si="2"/>
        <v>40000</v>
      </c>
      <c r="F66" s="9"/>
    </row>
    <row r="67" spans="1:6" ht="30" customHeight="1">
      <c r="A67" s="7" t="s">
        <v>33</v>
      </c>
      <c r="B67" s="8" t="s">
        <v>115</v>
      </c>
      <c r="C67" s="9">
        <f>C68+C86+C103</f>
        <v>197200</v>
      </c>
      <c r="D67" s="9">
        <f>D68+D86+D103</f>
        <v>98950</v>
      </c>
      <c r="E67" s="9">
        <f t="shared" si="2"/>
        <v>197200</v>
      </c>
      <c r="F67" s="9"/>
    </row>
    <row r="68" spans="1:6" ht="15.6">
      <c r="A68" s="7" t="s">
        <v>116</v>
      </c>
      <c r="B68" s="8" t="s">
        <v>117</v>
      </c>
      <c r="C68" s="9">
        <f>SUM(C69:C85)</f>
        <v>61200</v>
      </c>
      <c r="D68" s="9">
        <f>SUM(D69:D85)</f>
        <v>29950</v>
      </c>
      <c r="E68" s="9">
        <f>SUM(E69:E85)</f>
        <v>61200</v>
      </c>
      <c r="F68" s="9"/>
    </row>
    <row r="69" spans="1:6" ht="15.6">
      <c r="A69" s="17" t="s">
        <v>118</v>
      </c>
      <c r="B69" s="18" t="s">
        <v>119</v>
      </c>
      <c r="C69" s="10">
        <v>4200</v>
      </c>
      <c r="D69" s="10">
        <v>2057.5</v>
      </c>
      <c r="E69" s="10">
        <f>C69+F69</f>
        <v>4200</v>
      </c>
      <c r="F69" s="10"/>
    </row>
    <row r="70" spans="1:6" ht="15.6">
      <c r="A70" s="17" t="s">
        <v>120</v>
      </c>
      <c r="B70" s="18" t="s">
        <v>121</v>
      </c>
      <c r="C70" s="10">
        <v>3400</v>
      </c>
      <c r="D70" s="10">
        <v>1629.5</v>
      </c>
      <c r="E70" s="10">
        <f t="shared" ref="E70:E85" si="3">C70+F70</f>
        <v>3400</v>
      </c>
      <c r="F70" s="10"/>
    </row>
    <row r="71" spans="1:6" ht="15.6">
      <c r="A71" s="17" t="s">
        <v>122</v>
      </c>
      <c r="B71" s="18" t="s">
        <v>123</v>
      </c>
      <c r="C71" s="10">
        <v>2800</v>
      </c>
      <c r="D71" s="10">
        <v>1400</v>
      </c>
      <c r="E71" s="10">
        <f t="shared" si="3"/>
        <v>2800</v>
      </c>
      <c r="F71" s="10"/>
    </row>
    <row r="72" spans="1:6" ht="15.6">
      <c r="A72" s="17" t="s">
        <v>124</v>
      </c>
      <c r="B72" s="18" t="s">
        <v>125</v>
      </c>
      <c r="C72" s="10">
        <v>2700</v>
      </c>
      <c r="D72" s="10">
        <v>1314</v>
      </c>
      <c r="E72" s="10">
        <f t="shared" si="3"/>
        <v>2700</v>
      </c>
      <c r="F72" s="10"/>
    </row>
    <row r="73" spans="1:6" ht="15.6">
      <c r="A73" s="17" t="s">
        <v>126</v>
      </c>
      <c r="B73" s="18" t="s">
        <v>127</v>
      </c>
      <c r="C73" s="10">
        <v>3400</v>
      </c>
      <c r="D73" s="10">
        <v>1638.5</v>
      </c>
      <c r="E73" s="10">
        <f t="shared" si="3"/>
        <v>3400</v>
      </c>
      <c r="F73" s="10"/>
    </row>
    <row r="74" spans="1:6" ht="15.6">
      <c r="A74" s="17" t="s">
        <v>128</v>
      </c>
      <c r="B74" s="18" t="s">
        <v>129</v>
      </c>
      <c r="C74" s="10">
        <v>5400</v>
      </c>
      <c r="D74" s="10">
        <v>2991</v>
      </c>
      <c r="E74" s="10">
        <f t="shared" si="3"/>
        <v>5400</v>
      </c>
      <c r="F74" s="10"/>
    </row>
    <row r="75" spans="1:6" ht="15.6">
      <c r="A75" s="17" t="s">
        <v>130</v>
      </c>
      <c r="B75" s="18" t="s">
        <v>131</v>
      </c>
      <c r="C75" s="10">
        <v>5000</v>
      </c>
      <c r="D75" s="10">
        <v>2222</v>
      </c>
      <c r="E75" s="10">
        <f t="shared" si="3"/>
        <v>5000</v>
      </c>
      <c r="F75" s="10"/>
    </row>
    <row r="76" spans="1:6" ht="15.6">
      <c r="A76" s="17" t="s">
        <v>132</v>
      </c>
      <c r="B76" s="18" t="s">
        <v>133</v>
      </c>
      <c r="C76" s="10">
        <v>3500</v>
      </c>
      <c r="D76" s="10">
        <v>1636</v>
      </c>
      <c r="E76" s="10">
        <f t="shared" si="3"/>
        <v>3500</v>
      </c>
      <c r="F76" s="10"/>
    </row>
    <row r="77" spans="1:6" ht="15.6">
      <c r="A77" s="17" t="s">
        <v>134</v>
      </c>
      <c r="B77" s="18" t="s">
        <v>135</v>
      </c>
      <c r="C77" s="10">
        <v>4500</v>
      </c>
      <c r="D77" s="10">
        <v>2126</v>
      </c>
      <c r="E77" s="10">
        <f t="shared" si="3"/>
        <v>4500</v>
      </c>
      <c r="F77" s="10"/>
    </row>
    <row r="78" spans="1:6" ht="15.6">
      <c r="A78" s="17" t="s">
        <v>136</v>
      </c>
      <c r="B78" s="18" t="s">
        <v>137</v>
      </c>
      <c r="C78" s="10">
        <v>2500</v>
      </c>
      <c r="D78" s="10">
        <v>1205</v>
      </c>
      <c r="E78" s="10">
        <f t="shared" si="3"/>
        <v>2500</v>
      </c>
      <c r="F78" s="10"/>
    </row>
    <row r="79" spans="1:6" ht="15.6">
      <c r="A79" s="17" t="s">
        <v>138</v>
      </c>
      <c r="B79" s="18" t="s">
        <v>139</v>
      </c>
      <c r="C79" s="10">
        <v>3400</v>
      </c>
      <c r="D79" s="10">
        <v>1625</v>
      </c>
      <c r="E79" s="10">
        <f t="shared" si="3"/>
        <v>3400</v>
      </c>
      <c r="F79" s="10"/>
    </row>
    <row r="80" spans="1:6" ht="15.6">
      <c r="A80" s="17" t="s">
        <v>140</v>
      </c>
      <c r="B80" s="18" t="s">
        <v>141</v>
      </c>
      <c r="C80" s="10">
        <v>7200</v>
      </c>
      <c r="D80" s="10">
        <v>3560</v>
      </c>
      <c r="E80" s="10">
        <f t="shared" si="3"/>
        <v>7200</v>
      </c>
      <c r="F80" s="10"/>
    </row>
    <row r="81" spans="1:6" ht="15.6">
      <c r="A81" s="17" t="s">
        <v>142</v>
      </c>
      <c r="B81" s="18" t="s">
        <v>143</v>
      </c>
      <c r="C81" s="10">
        <v>2800</v>
      </c>
      <c r="D81" s="10">
        <v>1364.5</v>
      </c>
      <c r="E81" s="10">
        <f t="shared" si="3"/>
        <v>2800</v>
      </c>
      <c r="F81" s="10"/>
    </row>
    <row r="82" spans="1:6" ht="15.6">
      <c r="A82" s="17" t="s">
        <v>144</v>
      </c>
      <c r="B82" s="18" t="s">
        <v>145</v>
      </c>
      <c r="C82" s="10">
        <v>2900</v>
      </c>
      <c r="D82" s="10">
        <v>1471.5</v>
      </c>
      <c r="E82" s="10">
        <f t="shared" si="3"/>
        <v>2900</v>
      </c>
      <c r="F82" s="10"/>
    </row>
    <row r="83" spans="1:6" ht="15.6">
      <c r="A83" s="17" t="s">
        <v>146</v>
      </c>
      <c r="B83" s="18" t="s">
        <v>147</v>
      </c>
      <c r="C83" s="10">
        <v>4300</v>
      </c>
      <c r="D83" s="10">
        <v>2159.5</v>
      </c>
      <c r="E83" s="10">
        <f t="shared" si="3"/>
        <v>4300</v>
      </c>
      <c r="F83" s="10"/>
    </row>
    <row r="84" spans="1:6" ht="15.6">
      <c r="A84" s="17" t="s">
        <v>148</v>
      </c>
      <c r="B84" s="18" t="s">
        <v>149</v>
      </c>
      <c r="C84" s="10">
        <v>3200</v>
      </c>
      <c r="D84" s="10">
        <v>1550</v>
      </c>
      <c r="E84" s="10">
        <f t="shared" si="3"/>
        <v>3200</v>
      </c>
      <c r="F84" s="10"/>
    </row>
    <row r="85" spans="1:6" ht="15.6">
      <c r="A85" s="17" t="s">
        <v>150</v>
      </c>
      <c r="B85" s="18" t="s">
        <v>151</v>
      </c>
      <c r="C85" s="10">
        <v>0</v>
      </c>
      <c r="D85" s="10">
        <v>0</v>
      </c>
      <c r="E85" s="10">
        <f t="shared" si="3"/>
        <v>0</v>
      </c>
      <c r="F85" s="10"/>
    </row>
    <row r="86" spans="1:6" ht="15.6">
      <c r="A86" s="7" t="s">
        <v>152</v>
      </c>
      <c r="B86" s="18" t="s">
        <v>153</v>
      </c>
      <c r="C86" s="10">
        <f>SUM(C87:C102)</f>
        <v>96000</v>
      </c>
      <c r="D86" s="10">
        <f>SUM(D87:D102)</f>
        <v>69000</v>
      </c>
      <c r="E86" s="10">
        <f>SUM(E87:E102)</f>
        <v>96000</v>
      </c>
      <c r="F86" s="10"/>
    </row>
    <row r="87" spans="1:6" ht="15.6">
      <c r="A87" s="17" t="s">
        <v>154</v>
      </c>
      <c r="B87" s="18" t="s">
        <v>119</v>
      </c>
      <c r="C87" s="10">
        <v>6000</v>
      </c>
      <c r="D87" s="10">
        <v>0</v>
      </c>
      <c r="E87" s="10">
        <f>C87+F87</f>
        <v>6000</v>
      </c>
      <c r="F87" s="10"/>
    </row>
    <row r="88" spans="1:6" ht="15.6">
      <c r="A88" s="17" t="s">
        <v>155</v>
      </c>
      <c r="B88" s="18" t="s">
        <v>121</v>
      </c>
      <c r="C88" s="10">
        <v>6000</v>
      </c>
      <c r="D88" s="10">
        <v>6000</v>
      </c>
      <c r="E88" s="10">
        <f t="shared" ref="E88:E102" si="4">C88+F88</f>
        <v>6000</v>
      </c>
      <c r="F88" s="10"/>
    </row>
    <row r="89" spans="1:6" ht="15.6">
      <c r="A89" s="17" t="s">
        <v>156</v>
      </c>
      <c r="B89" s="18" t="s">
        <v>123</v>
      </c>
      <c r="C89" s="10">
        <v>6000</v>
      </c>
      <c r="D89" s="10">
        <v>6000</v>
      </c>
      <c r="E89" s="10">
        <f t="shared" si="4"/>
        <v>6000</v>
      </c>
      <c r="F89" s="10"/>
    </row>
    <row r="90" spans="1:6" ht="15.6">
      <c r="A90" s="17" t="s">
        <v>157</v>
      </c>
      <c r="B90" s="18" t="s">
        <v>125</v>
      </c>
      <c r="C90" s="10">
        <v>6000</v>
      </c>
      <c r="D90" s="10">
        <v>0</v>
      </c>
      <c r="E90" s="10">
        <f t="shared" si="4"/>
        <v>6000</v>
      </c>
      <c r="F90" s="10"/>
    </row>
    <row r="91" spans="1:6" ht="15.6">
      <c r="A91" s="17" t="s">
        <v>158</v>
      </c>
      <c r="B91" s="18" t="s">
        <v>127</v>
      </c>
      <c r="C91" s="10">
        <v>6000</v>
      </c>
      <c r="D91" s="10">
        <v>0</v>
      </c>
      <c r="E91" s="10">
        <f t="shared" si="4"/>
        <v>6000</v>
      </c>
      <c r="F91" s="10"/>
    </row>
    <row r="92" spans="1:6" ht="15.6">
      <c r="A92" s="17" t="s">
        <v>159</v>
      </c>
      <c r="B92" s="18" t="s">
        <v>129</v>
      </c>
      <c r="C92" s="10">
        <v>6000</v>
      </c>
      <c r="D92" s="10">
        <v>0</v>
      </c>
      <c r="E92" s="10">
        <f t="shared" si="4"/>
        <v>6000</v>
      </c>
      <c r="F92" s="10"/>
    </row>
    <row r="93" spans="1:6" ht="15.6">
      <c r="A93" s="17" t="s">
        <v>160</v>
      </c>
      <c r="B93" s="18" t="s">
        <v>131</v>
      </c>
      <c r="C93" s="10">
        <v>6000</v>
      </c>
      <c r="D93" s="10">
        <v>6000</v>
      </c>
      <c r="E93" s="10">
        <f t="shared" si="4"/>
        <v>6000</v>
      </c>
      <c r="F93" s="10"/>
    </row>
    <row r="94" spans="1:6" ht="15.6">
      <c r="A94" s="17" t="s">
        <v>161</v>
      </c>
      <c r="B94" s="18" t="s">
        <v>133</v>
      </c>
      <c r="C94" s="10">
        <v>6000</v>
      </c>
      <c r="D94" s="10">
        <v>6000</v>
      </c>
      <c r="E94" s="10">
        <f t="shared" si="4"/>
        <v>6000</v>
      </c>
      <c r="F94" s="10"/>
    </row>
    <row r="95" spans="1:6" ht="15.6">
      <c r="A95" s="17" t="s">
        <v>162</v>
      </c>
      <c r="B95" s="18" t="s">
        <v>135</v>
      </c>
      <c r="C95" s="10">
        <v>6000</v>
      </c>
      <c r="D95" s="10">
        <v>6000</v>
      </c>
      <c r="E95" s="10">
        <f t="shared" si="4"/>
        <v>6000</v>
      </c>
      <c r="F95" s="10"/>
    </row>
    <row r="96" spans="1:6" ht="15.6">
      <c r="A96" s="17" t="s">
        <v>163</v>
      </c>
      <c r="B96" s="18" t="s">
        <v>137</v>
      </c>
      <c r="C96" s="10">
        <v>6000</v>
      </c>
      <c r="D96" s="10">
        <v>6000</v>
      </c>
      <c r="E96" s="10">
        <f t="shared" si="4"/>
        <v>6000</v>
      </c>
      <c r="F96" s="10"/>
    </row>
    <row r="97" spans="1:6" ht="15.6">
      <c r="A97" s="17" t="s">
        <v>164</v>
      </c>
      <c r="B97" s="18" t="s">
        <v>139</v>
      </c>
      <c r="C97" s="10">
        <v>6000</v>
      </c>
      <c r="D97" s="10">
        <v>6000</v>
      </c>
      <c r="E97" s="10">
        <f t="shared" si="4"/>
        <v>6000</v>
      </c>
      <c r="F97" s="10"/>
    </row>
    <row r="98" spans="1:6" ht="15.6">
      <c r="A98" s="17" t="s">
        <v>165</v>
      </c>
      <c r="B98" s="18" t="s">
        <v>141</v>
      </c>
      <c r="C98" s="10">
        <v>6000</v>
      </c>
      <c r="D98" s="10">
        <v>6000</v>
      </c>
      <c r="E98" s="10">
        <f t="shared" si="4"/>
        <v>6000</v>
      </c>
      <c r="F98" s="10"/>
    </row>
    <row r="99" spans="1:6" ht="15.6">
      <c r="A99" s="17" t="s">
        <v>166</v>
      </c>
      <c r="B99" s="18" t="s">
        <v>143</v>
      </c>
      <c r="C99" s="10">
        <v>6000</v>
      </c>
      <c r="D99" s="10">
        <v>6000</v>
      </c>
      <c r="E99" s="10">
        <f t="shared" si="4"/>
        <v>6000</v>
      </c>
      <c r="F99" s="10"/>
    </row>
    <row r="100" spans="1:6" ht="15.6">
      <c r="A100" s="17" t="s">
        <v>167</v>
      </c>
      <c r="B100" s="18" t="s">
        <v>145</v>
      </c>
      <c r="C100" s="10">
        <v>6000</v>
      </c>
      <c r="D100" s="10">
        <v>3000</v>
      </c>
      <c r="E100" s="10">
        <f t="shared" si="4"/>
        <v>6000</v>
      </c>
      <c r="F100" s="10"/>
    </row>
    <row r="101" spans="1:6" ht="15.6">
      <c r="A101" s="17" t="s">
        <v>168</v>
      </c>
      <c r="B101" s="18" t="s">
        <v>147</v>
      </c>
      <c r="C101" s="10">
        <v>6000</v>
      </c>
      <c r="D101" s="10">
        <v>6000</v>
      </c>
      <c r="E101" s="10">
        <f t="shared" si="4"/>
        <v>6000</v>
      </c>
      <c r="F101" s="10"/>
    </row>
    <row r="102" spans="1:6" ht="15.6">
      <c r="A102" s="17" t="s">
        <v>169</v>
      </c>
      <c r="B102" s="18" t="s">
        <v>149</v>
      </c>
      <c r="C102" s="10">
        <v>6000</v>
      </c>
      <c r="D102" s="10">
        <v>6000</v>
      </c>
      <c r="E102" s="10">
        <f t="shared" si="4"/>
        <v>6000</v>
      </c>
      <c r="F102" s="10"/>
    </row>
    <row r="103" spans="1:6" ht="15.6">
      <c r="A103" s="7" t="s">
        <v>170</v>
      </c>
      <c r="B103" s="19" t="s">
        <v>171</v>
      </c>
      <c r="C103" s="10">
        <v>40000</v>
      </c>
      <c r="D103" s="10">
        <v>0</v>
      </c>
      <c r="E103" s="10">
        <f>C103+F103</f>
        <v>40000</v>
      </c>
      <c r="F103" s="10"/>
    </row>
    <row r="104" spans="1:6" ht="15.6">
      <c r="A104" s="7" t="s">
        <v>172</v>
      </c>
      <c r="B104" s="18" t="s">
        <v>173</v>
      </c>
      <c r="C104" s="9">
        <v>1221000</v>
      </c>
      <c r="D104" s="9">
        <v>407000</v>
      </c>
      <c r="E104" s="9">
        <f>C104+F104</f>
        <v>1221000</v>
      </c>
      <c r="F104" s="9"/>
    </row>
    <row r="105" spans="1:6" ht="15.6">
      <c r="A105" s="7" t="s">
        <v>37</v>
      </c>
      <c r="B105" s="20" t="s">
        <v>174</v>
      </c>
      <c r="C105" s="9">
        <f>SUM(C106:C107)</f>
        <v>180000</v>
      </c>
      <c r="D105" s="9">
        <f>SUM(D106:D107)</f>
        <v>3100</v>
      </c>
      <c r="E105" s="9">
        <f>E106+E107</f>
        <v>281054</v>
      </c>
      <c r="F105" s="9">
        <f>SUM(F106:F107)</f>
        <v>101054</v>
      </c>
    </row>
    <row r="106" spans="1:6" ht="15.6">
      <c r="A106" s="7" t="s">
        <v>175</v>
      </c>
      <c r="B106" s="20" t="s">
        <v>176</v>
      </c>
      <c r="C106" s="9">
        <v>50000</v>
      </c>
      <c r="D106" s="9">
        <v>0</v>
      </c>
      <c r="E106" s="9">
        <f>C106+F106</f>
        <v>50000</v>
      </c>
      <c r="F106" s="9"/>
    </row>
    <row r="107" spans="1:6" ht="15.6">
      <c r="A107" s="7" t="s">
        <v>177</v>
      </c>
      <c r="B107" s="20" t="s">
        <v>178</v>
      </c>
      <c r="C107" s="9">
        <v>130000</v>
      </c>
      <c r="D107" s="9">
        <v>3100</v>
      </c>
      <c r="E107" s="9">
        <f>C107+F107</f>
        <v>231054</v>
      </c>
      <c r="F107" s="9">
        <v>101054</v>
      </c>
    </row>
    <row r="108" spans="1:6" ht="31.2">
      <c r="A108" s="7" t="s">
        <v>39</v>
      </c>
      <c r="B108" s="20" t="s">
        <v>179</v>
      </c>
      <c r="C108" s="9">
        <v>100000</v>
      </c>
      <c r="D108" s="9">
        <v>0</v>
      </c>
      <c r="E108" s="9">
        <f>C108+F108</f>
        <v>100000</v>
      </c>
      <c r="F108" s="9"/>
    </row>
    <row r="109" spans="1:6" ht="15.6">
      <c r="A109" s="7" t="s">
        <v>180</v>
      </c>
      <c r="B109" s="20" t="s">
        <v>181</v>
      </c>
      <c r="C109" s="9">
        <v>45000</v>
      </c>
      <c r="D109" s="9">
        <f>20921.85+D110</f>
        <v>20921.849999999999</v>
      </c>
      <c r="E109" s="9">
        <f t="shared" ref="E109:E113" si="5">C109+F109</f>
        <v>60000</v>
      </c>
      <c r="F109" s="9">
        <v>15000</v>
      </c>
    </row>
    <row r="110" spans="1:6" ht="15.6">
      <c r="A110" s="7"/>
      <c r="B110" s="20" t="s">
        <v>182</v>
      </c>
      <c r="C110" s="9">
        <v>20000</v>
      </c>
      <c r="D110" s="9">
        <v>0</v>
      </c>
      <c r="E110" s="9">
        <f t="shared" si="5"/>
        <v>20000</v>
      </c>
      <c r="F110" s="9"/>
    </row>
    <row r="111" spans="1:6" ht="15.6">
      <c r="A111" s="7" t="s">
        <v>183</v>
      </c>
      <c r="B111" s="18" t="s">
        <v>184</v>
      </c>
      <c r="C111" s="9">
        <v>20000</v>
      </c>
      <c r="D111" s="9">
        <f>600+7306.05+11140.95</f>
        <v>19047</v>
      </c>
      <c r="E111" s="9">
        <f t="shared" si="5"/>
        <v>20000</v>
      </c>
      <c r="F111" s="9"/>
    </row>
    <row r="112" spans="1:6" ht="15.6">
      <c r="A112" s="7" t="s">
        <v>185</v>
      </c>
      <c r="B112" s="18" t="s">
        <v>186</v>
      </c>
      <c r="C112" s="9">
        <v>7000</v>
      </c>
      <c r="D112" s="9">
        <f>930+1230</f>
        <v>2160</v>
      </c>
      <c r="E112" s="9">
        <f t="shared" si="5"/>
        <v>7000</v>
      </c>
      <c r="F112" s="9"/>
    </row>
    <row r="113" spans="1:6" ht="15.6">
      <c r="A113" s="7" t="s">
        <v>187</v>
      </c>
      <c r="B113" s="18" t="s">
        <v>188</v>
      </c>
      <c r="C113" s="9">
        <v>10000</v>
      </c>
      <c r="D113" s="9">
        <v>0</v>
      </c>
      <c r="E113" s="9">
        <f t="shared" si="5"/>
        <v>10000</v>
      </c>
      <c r="F113" s="9"/>
    </row>
    <row r="114" spans="1:6" ht="15.6">
      <c r="A114" s="21" t="s">
        <v>189</v>
      </c>
      <c r="B114" s="4" t="s">
        <v>190</v>
      </c>
      <c r="C114" s="6">
        <f>C115+SUM(C124:C132)</f>
        <v>5360000</v>
      </c>
      <c r="D114" s="6">
        <f>D115+SUM(D124:D132)</f>
        <v>2263998.2999999998</v>
      </c>
      <c r="E114" s="6">
        <v>5450500</v>
      </c>
      <c r="F114" s="6">
        <f>F115+SUM(F124:F132)</f>
        <v>90500</v>
      </c>
    </row>
    <row r="115" spans="1:6" ht="15.6">
      <c r="A115" s="7" t="s">
        <v>12</v>
      </c>
      <c r="B115" s="4" t="s">
        <v>191</v>
      </c>
      <c r="C115" s="9">
        <f>C116+C117+C118+C119+C120+C121+C122</f>
        <v>4587000</v>
      </c>
      <c r="D115" s="9">
        <f>D116+D117+D118+D119+D120+D121+D122</f>
        <v>2087889.54</v>
      </c>
      <c r="E115" s="9">
        <v>4647500</v>
      </c>
      <c r="F115" s="9">
        <f>F116+F117+F118+F119+F120+F121+F122</f>
        <v>60500</v>
      </c>
    </row>
    <row r="116" spans="1:6" ht="15.6">
      <c r="A116" s="7" t="s">
        <v>14</v>
      </c>
      <c r="B116" s="18" t="s">
        <v>192</v>
      </c>
      <c r="C116" s="9">
        <v>3250000</v>
      </c>
      <c r="D116" s="9">
        <f>884537.35+85350+146011.37+25882.8+169849.8-75329.38+22250.22+126180.11+84086.54+8676.01+21070.91+52880</f>
        <v>1551445.73</v>
      </c>
      <c r="E116" s="9">
        <v>3250000</v>
      </c>
      <c r="F116" s="9"/>
    </row>
    <row r="117" spans="1:6" ht="15.6">
      <c r="A117" s="7" t="s">
        <v>16</v>
      </c>
      <c r="B117" s="18" t="s">
        <v>193</v>
      </c>
      <c r="C117" s="9">
        <v>50000</v>
      </c>
      <c r="D117" s="9">
        <v>0</v>
      </c>
      <c r="E117" s="9">
        <v>50000</v>
      </c>
      <c r="F117" s="9"/>
    </row>
    <row r="118" spans="1:6" ht="15.6">
      <c r="A118" s="7" t="s">
        <v>18</v>
      </c>
      <c r="B118" s="18" t="s">
        <v>194</v>
      </c>
      <c r="C118" s="9">
        <v>800000</v>
      </c>
      <c r="D118" s="9">
        <f>[1]Administracja!E36</f>
        <v>340381.27</v>
      </c>
      <c r="E118" s="9">
        <v>800000</v>
      </c>
      <c r="F118" s="9"/>
    </row>
    <row r="119" spans="1:6" ht="15.6">
      <c r="A119" s="7" t="s">
        <v>20</v>
      </c>
      <c r="B119" s="18" t="s">
        <v>195</v>
      </c>
      <c r="C119" s="9">
        <v>280000</v>
      </c>
      <c r="D119" s="9">
        <f>[1]Informatyzacja!D19</f>
        <v>98162.35000000002</v>
      </c>
      <c r="E119" s="9">
        <v>280000</v>
      </c>
      <c r="F119" s="9"/>
    </row>
    <row r="120" spans="1:6" ht="15.6">
      <c r="A120" s="7" t="s">
        <v>23</v>
      </c>
      <c r="B120" s="22" t="s">
        <v>196</v>
      </c>
      <c r="C120" s="9">
        <v>100000</v>
      </c>
      <c r="D120" s="9">
        <v>69810.19</v>
      </c>
      <c r="E120" s="9">
        <v>160500</v>
      </c>
      <c r="F120" s="9">
        <v>60500</v>
      </c>
    </row>
    <row r="121" spans="1:6" ht="15.6">
      <c r="A121" s="7" t="s">
        <v>25</v>
      </c>
      <c r="B121" s="18" t="s">
        <v>197</v>
      </c>
      <c r="C121" s="9">
        <v>67000</v>
      </c>
      <c r="D121" s="9">
        <f>10090+18000</f>
        <v>28090</v>
      </c>
      <c r="E121" s="9">
        <v>67000</v>
      </c>
      <c r="F121" s="9"/>
    </row>
    <row r="122" spans="1:6" ht="15.6">
      <c r="A122" s="7" t="s">
        <v>27</v>
      </c>
      <c r="B122" s="18" t="s">
        <v>198</v>
      </c>
      <c r="C122" s="9">
        <v>40000</v>
      </c>
      <c r="D122" s="9">
        <v>0</v>
      </c>
      <c r="E122" s="9">
        <v>40000</v>
      </c>
      <c r="F122" s="9"/>
    </row>
    <row r="123" spans="1:6" ht="15.6">
      <c r="A123" s="7" t="s">
        <v>33</v>
      </c>
      <c r="B123" s="18" t="s">
        <v>199</v>
      </c>
      <c r="C123" s="9"/>
      <c r="D123" s="9"/>
      <c r="E123" s="9">
        <v>47658.86</v>
      </c>
      <c r="F123" s="9">
        <v>47658.86</v>
      </c>
    </row>
    <row r="124" spans="1:6" ht="15.6">
      <c r="A124" s="7" t="s">
        <v>41</v>
      </c>
      <c r="B124" s="4" t="s">
        <v>200</v>
      </c>
      <c r="C124" s="10">
        <v>57000</v>
      </c>
      <c r="D124" s="10">
        <f>3300+8794.5+3600</f>
        <v>15694.5</v>
      </c>
      <c r="E124" s="10">
        <v>57000</v>
      </c>
      <c r="F124" s="10"/>
    </row>
    <row r="125" spans="1:6" ht="15.6">
      <c r="A125" s="7" t="s">
        <v>45</v>
      </c>
      <c r="B125" s="4" t="s">
        <v>201</v>
      </c>
      <c r="C125" s="10">
        <v>100000</v>
      </c>
      <c r="D125" s="10">
        <v>9387.5</v>
      </c>
      <c r="E125" s="10">
        <v>100000</v>
      </c>
      <c r="F125" s="10"/>
    </row>
    <row r="126" spans="1:6" ht="15.6">
      <c r="A126" s="7" t="s">
        <v>202</v>
      </c>
      <c r="B126" s="4" t="s">
        <v>203</v>
      </c>
      <c r="C126" s="10">
        <v>80000</v>
      </c>
      <c r="D126" s="10">
        <v>46228.33</v>
      </c>
      <c r="E126" s="10">
        <v>80000</v>
      </c>
      <c r="F126" s="10"/>
    </row>
    <row r="127" spans="1:6" ht="15.6">
      <c r="A127" s="7" t="s">
        <v>204</v>
      </c>
      <c r="B127" s="4" t="s">
        <v>205</v>
      </c>
      <c r="C127" s="10">
        <v>10000</v>
      </c>
      <c r="D127" s="10">
        <f>110.2+3964.66</f>
        <v>4074.8599999999997</v>
      </c>
      <c r="E127" s="10">
        <v>10000</v>
      </c>
      <c r="F127" s="10"/>
    </row>
    <row r="128" spans="1:6" ht="15.6">
      <c r="A128" s="7" t="s">
        <v>206</v>
      </c>
      <c r="B128" s="4" t="s">
        <v>207</v>
      </c>
      <c r="C128" s="9">
        <v>60000</v>
      </c>
      <c r="D128" s="9">
        <v>18672.61</v>
      </c>
      <c r="E128" s="9">
        <v>60000</v>
      </c>
      <c r="F128" s="9"/>
    </row>
    <row r="129" spans="1:6" ht="15.6">
      <c r="A129" s="7" t="s">
        <v>208</v>
      </c>
      <c r="B129" s="4" t="s">
        <v>209</v>
      </c>
      <c r="C129" s="10">
        <v>60000</v>
      </c>
      <c r="D129" s="10">
        <v>34015.71</v>
      </c>
      <c r="E129" s="10">
        <v>90000</v>
      </c>
      <c r="F129" s="10">
        <v>30000</v>
      </c>
    </row>
    <row r="130" spans="1:6" ht="15.6">
      <c r="A130" s="7" t="s">
        <v>210</v>
      </c>
      <c r="B130" s="4" t="s">
        <v>211</v>
      </c>
      <c r="C130" s="10">
        <v>25000</v>
      </c>
      <c r="D130" s="10">
        <f>50+3785.25</f>
        <v>3835.25</v>
      </c>
      <c r="E130" s="10">
        <v>25000</v>
      </c>
      <c r="F130" s="10"/>
    </row>
    <row r="131" spans="1:6" ht="15.6">
      <c r="A131" s="7" t="s">
        <v>212</v>
      </c>
      <c r="B131" s="4" t="s">
        <v>213</v>
      </c>
      <c r="C131" s="10">
        <v>10000</v>
      </c>
      <c r="D131" s="10">
        <v>0</v>
      </c>
      <c r="E131" s="10">
        <v>10000</v>
      </c>
      <c r="F131" s="10"/>
    </row>
    <row r="132" spans="1:6" ht="15.6">
      <c r="A132" s="7" t="s">
        <v>214</v>
      </c>
      <c r="B132" s="4" t="s">
        <v>215</v>
      </c>
      <c r="C132" s="10">
        <f>C133+C134</f>
        <v>371000</v>
      </c>
      <c r="D132" s="10">
        <f>D133+D134</f>
        <v>44200</v>
      </c>
      <c r="E132" s="10">
        <v>371000</v>
      </c>
      <c r="F132" s="10">
        <f>F133+F134</f>
        <v>0</v>
      </c>
    </row>
    <row r="133" spans="1:6" ht="15.6">
      <c r="A133" s="7" t="s">
        <v>14</v>
      </c>
      <c r="B133" s="23" t="s">
        <v>216</v>
      </c>
      <c r="C133" s="10">
        <v>310200</v>
      </c>
      <c r="D133" s="10">
        <v>0</v>
      </c>
      <c r="E133" s="10">
        <v>310200</v>
      </c>
      <c r="F133" s="10"/>
    </row>
    <row r="134" spans="1:6" ht="15.6">
      <c r="A134" s="7" t="s">
        <v>16</v>
      </c>
      <c r="B134" s="23" t="s">
        <v>217</v>
      </c>
      <c r="C134" s="10">
        <v>60800</v>
      </c>
      <c r="D134" s="10">
        <v>44200</v>
      </c>
      <c r="E134" s="10">
        <v>60800</v>
      </c>
      <c r="F134" s="10"/>
    </row>
    <row r="135" spans="1:6" ht="15.6">
      <c r="A135" s="21" t="s">
        <v>218</v>
      </c>
      <c r="B135" s="4" t="s">
        <v>219</v>
      </c>
      <c r="C135" s="6">
        <f>SUM(C136:C140)-C137</f>
        <v>1865020</v>
      </c>
      <c r="D135" s="6">
        <f>SUM(D136:D140)-D137</f>
        <v>830792</v>
      </c>
      <c r="E135" s="6">
        <f>C135+F135</f>
        <v>1912720</v>
      </c>
      <c r="F135" s="6">
        <f>SUM(F136:F140)-F137</f>
        <v>47700</v>
      </c>
    </row>
    <row r="136" spans="1:6" ht="15.6">
      <c r="A136" s="7" t="s">
        <v>14</v>
      </c>
      <c r="B136" s="18" t="s">
        <v>220</v>
      </c>
      <c r="C136" s="10">
        <v>1151920</v>
      </c>
      <c r="D136" s="10">
        <f>510000+D137</f>
        <v>516792</v>
      </c>
      <c r="E136" s="10">
        <f>1151920+F138</f>
        <v>1162720</v>
      </c>
      <c r="F136" s="10"/>
    </row>
    <row r="137" spans="1:6" ht="15.6">
      <c r="A137" s="7" t="s">
        <v>221</v>
      </c>
      <c r="B137" s="18" t="s">
        <v>222</v>
      </c>
      <c r="C137" s="10">
        <v>15000</v>
      </c>
      <c r="D137" s="10">
        <v>6792</v>
      </c>
      <c r="E137" s="10">
        <v>15000</v>
      </c>
      <c r="F137" s="10"/>
    </row>
    <row r="138" spans="1:6" ht="15.6">
      <c r="A138" s="7" t="s">
        <v>263</v>
      </c>
      <c r="B138" s="18" t="s">
        <v>264</v>
      </c>
      <c r="C138" s="10"/>
      <c r="D138" s="10"/>
      <c r="E138" s="10"/>
      <c r="F138" s="10">
        <v>10800</v>
      </c>
    </row>
    <row r="139" spans="1:6" ht="15.6">
      <c r="A139" s="7" t="s">
        <v>16</v>
      </c>
      <c r="B139" s="18" t="s">
        <v>223</v>
      </c>
      <c r="C139" s="10">
        <v>500000</v>
      </c>
      <c r="D139" s="10">
        <v>214000</v>
      </c>
      <c r="E139" s="10">
        <v>536900</v>
      </c>
      <c r="F139" s="10">
        <v>36900</v>
      </c>
    </row>
    <row r="140" spans="1:6" ht="15.6">
      <c r="A140" s="7" t="s">
        <v>18</v>
      </c>
      <c r="B140" s="18" t="s">
        <v>224</v>
      </c>
      <c r="C140" s="10">
        <v>213100</v>
      </c>
      <c r="D140" s="10">
        <v>100000</v>
      </c>
      <c r="E140" s="10">
        <v>213100</v>
      </c>
      <c r="F140" s="10"/>
    </row>
    <row r="141" spans="1:6" ht="15.6">
      <c r="A141" s="21" t="s">
        <v>225</v>
      </c>
      <c r="B141" s="4" t="s">
        <v>226</v>
      </c>
      <c r="C141" s="11">
        <v>1861000</v>
      </c>
      <c r="D141" s="11">
        <v>1106166.25</v>
      </c>
      <c r="E141" s="11">
        <v>2183000</v>
      </c>
      <c r="F141" s="11">
        <v>322000</v>
      </c>
    </row>
    <row r="142" spans="1:6" ht="15.6">
      <c r="A142" s="21" t="s">
        <v>227</v>
      </c>
      <c r="B142" s="4" t="s">
        <v>228</v>
      </c>
      <c r="C142" s="6">
        <v>0</v>
      </c>
      <c r="D142" s="6">
        <v>0</v>
      </c>
      <c r="E142" s="6">
        <v>0</v>
      </c>
      <c r="F142" s="6">
        <v>0</v>
      </c>
    </row>
    <row r="143" spans="1:6" ht="15.6">
      <c r="A143" s="21" t="s">
        <v>229</v>
      </c>
      <c r="B143" s="24" t="s">
        <v>230</v>
      </c>
      <c r="C143" s="6">
        <f>1914000+700000</f>
        <v>2614000</v>
      </c>
      <c r="D143" s="6">
        <v>590000</v>
      </c>
      <c r="E143" s="6">
        <v>2614000</v>
      </c>
      <c r="F143" s="6"/>
    </row>
    <row r="144" spans="1:6" ht="15.6">
      <c r="A144" s="21"/>
      <c r="B144" s="24" t="s">
        <v>232</v>
      </c>
      <c r="C144" s="6">
        <f>C9+C114+C135+C141+C143</f>
        <v>14992820</v>
      </c>
      <c r="D144" s="6">
        <f>D9+D114+D135+D141+D143</f>
        <v>5748138.0800000001</v>
      </c>
      <c r="E144" s="6">
        <f>E9+E114+E135+E141+E143</f>
        <v>15647168.57</v>
      </c>
      <c r="F144" s="6">
        <f>F9+F114+F135+F141+F143</f>
        <v>654348.57000000007</v>
      </c>
    </row>
  </sheetData>
  <mergeCells count="10">
    <mergeCell ref="D1:F1"/>
    <mergeCell ref="D2:F2"/>
    <mergeCell ref="A3:C3"/>
    <mergeCell ref="A4:C4"/>
    <mergeCell ref="A5:A8"/>
    <mergeCell ref="B5:B8"/>
    <mergeCell ref="C5:C8"/>
    <mergeCell ref="D5:D8"/>
    <mergeCell ref="E5:E8"/>
    <mergeCell ref="F5:F8"/>
  </mergeCells>
  <pageMargins left="0.7" right="0.7" top="0.75" bottom="0.75" header="0.3" footer="0.3"/>
  <pageSetup paperSize="9" scale="62" orientation="portrait" r:id="rId1"/>
  <rowBreaks count="1" manualBreakCount="1"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wpływy 2022 korekta</vt:lpstr>
      <vt:lpstr>wydatki 2022 korekta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Ostrowska</dc:creator>
  <cp:lastModifiedBy>HP</cp:lastModifiedBy>
  <cp:lastPrinted>2022-10-29T09:54:13Z</cp:lastPrinted>
  <dcterms:created xsi:type="dcterms:W3CDTF">2022-10-19T13:10:12Z</dcterms:created>
  <dcterms:modified xsi:type="dcterms:W3CDTF">2022-10-31T08:34:10Z</dcterms:modified>
</cp:coreProperties>
</file>