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TTK\14 grudnia 2024\0_uchwały\"/>
    </mc:Choice>
  </mc:AlternateContent>
  <xr:revisionPtr revIDLastSave="0" documentId="8_{A0935970-AE75-4B01-9C29-A5AB2BBB9A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.nr 1 wpływy" sheetId="2" r:id="rId1"/>
    <sheet name="Zał.nr 2 wydatki" sheetId="1" r:id="rId2"/>
    <sheet name="1.I.a.CB" sheetId="6" r:id="rId3"/>
    <sheet name="1.I.b.Dz.Wydawnicza" sheetId="7" r:id="rId4"/>
    <sheet name="1.I.c RPK" sheetId="25" state="hidden" r:id="rId5"/>
    <sheet name="1.I.g.1 Zad.centralne" sheetId="28" state="hidden" r:id="rId6"/>
    <sheet name="1.I.g.2 Elimin.woj.zad.progr." sheetId="27" state="hidden" r:id="rId7"/>
    <sheet name="1.III.a. Komisje org." sheetId="8" r:id="rId8"/>
    <sheet name=" 1.III.b.Komisje konf." sheetId="9" state="hidden" r:id="rId9"/>
    <sheet name="1.III.c Komisje progr.zmiana " sheetId="10" r:id="rId10"/>
    <sheet name="1.III.d.Dofinans.Oddz." sheetId="29" state="hidden" r:id="rId11"/>
    <sheet name="1.III.g.Promocja" sheetId="14" r:id="rId12"/>
    <sheet name="1.III.i.1 Woj.Str.Międz.Org." sheetId="11" r:id="rId13"/>
    <sheet name="1.III.i.2 Woj.Str.Międz.Progr." sheetId="12" r:id="rId14"/>
    <sheet name="1.III.k wkł_do_projektów_zmiana" sheetId="30" r:id="rId15"/>
    <sheet name="2.I.a.Wynagrodzenia " sheetId="21" r:id="rId16"/>
    <sheet name="1.III.p Wsparcie proj.dla młodz" sheetId="26" state="hidden" r:id="rId17"/>
    <sheet name="2.I.c.Administracja" sheetId="5" r:id="rId18"/>
    <sheet name="2.II.Inform.2.III B.Czł_zmiana" sheetId="4" r:id="rId19"/>
    <sheet name="2.XIII. InstytCertyfikująca" sheetId="38" r:id="rId20"/>
    <sheet name="COTG" sheetId="45" r:id="rId21"/>
    <sheet name="3a plany_COTG" sheetId="32" state="hidden" r:id="rId22"/>
    <sheet name="3b plany_CFK" sheetId="36" state="hidden" r:id="rId23"/>
    <sheet name="3c plany_CTW" sheetId="37" state="hidden" r:id="rId24"/>
  </sheets>
  <definedNames>
    <definedName name="_xlnm.Print_Area" localSheetId="17">'2.I.c.Administracja'!$A$1:$C$39</definedName>
    <definedName name="_xlnm.Print_Area" localSheetId="22">'3b plany_CFK'!$A$1:$N$55</definedName>
    <definedName name="_xlnm.Print_Area" localSheetId="0">'Zał.nr 1 wpływy'!$A$3:$F$28</definedName>
    <definedName name="_xlnm.Print_Area" localSheetId="1">'Zał.nr 2 wydatki'!$A$1:$E$81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45" l="1"/>
  <c r="P6" i="45"/>
  <c r="P7" i="45"/>
  <c r="P8" i="45"/>
  <c r="P9" i="45"/>
  <c r="P10" i="45"/>
  <c r="P11" i="45"/>
  <c r="P12" i="45"/>
  <c r="P13" i="45"/>
  <c r="P4" i="45"/>
  <c r="O23" i="45"/>
  <c r="N23" i="45"/>
  <c r="P17" i="45"/>
  <c r="P14" i="45"/>
  <c r="D76" i="1"/>
  <c r="C77" i="1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D30" i="8"/>
  <c r="D32" i="8"/>
  <c r="D9" i="8" s="1"/>
  <c r="D29" i="1" s="1"/>
  <c r="D10" i="8"/>
  <c r="G11" i="10"/>
  <c r="G12" i="10"/>
  <c r="G13" i="10"/>
  <c r="G9" i="10" s="1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10" i="10"/>
  <c r="F9" i="10"/>
  <c r="D9" i="10"/>
  <c r="E9" i="10"/>
  <c r="D8" i="4"/>
  <c r="E10" i="4"/>
  <c r="E11" i="4"/>
  <c r="E12" i="4"/>
  <c r="E13" i="4"/>
  <c r="E14" i="4"/>
  <c r="E15" i="4"/>
  <c r="E16" i="4"/>
  <c r="E17" i="4"/>
  <c r="E9" i="4"/>
  <c r="E8" i="4" s="1"/>
  <c r="E17" i="30"/>
  <c r="E18" i="30"/>
  <c r="E16" i="30"/>
  <c r="E13" i="30"/>
  <c r="E14" i="30"/>
  <c r="E12" i="30"/>
  <c r="E10" i="30"/>
  <c r="D15" i="30"/>
  <c r="C9" i="30"/>
  <c r="E11" i="30"/>
  <c r="E9" i="30" s="1"/>
  <c r="C15" i="30"/>
  <c r="C19" i="30" s="1"/>
  <c r="E9" i="8" l="1"/>
  <c r="E15" i="30"/>
  <c r="E19" i="30" s="1"/>
  <c r="D9" i="30"/>
  <c r="D19" i="30" s="1"/>
  <c r="F23" i="2" l="1"/>
  <c r="F24" i="2"/>
  <c r="F25" i="2"/>
  <c r="F26" i="2"/>
  <c r="F22" i="2"/>
  <c r="F21" i="2"/>
  <c r="F12" i="2"/>
  <c r="F13" i="2"/>
  <c r="F15" i="2"/>
  <c r="F16" i="2"/>
  <c r="F17" i="2"/>
  <c r="F18" i="2"/>
  <c r="E78" i="1"/>
  <c r="E79" i="1"/>
  <c r="E76" i="1"/>
  <c r="E77" i="1"/>
  <c r="E75" i="1"/>
  <c r="E67" i="1"/>
  <c r="E68" i="1"/>
  <c r="E69" i="1"/>
  <c r="E70" i="1"/>
  <c r="E71" i="1"/>
  <c r="E72" i="1"/>
  <c r="E65" i="1"/>
  <c r="E66" i="1"/>
  <c r="E64" i="1"/>
  <c r="E63" i="1"/>
  <c r="E59" i="1"/>
  <c r="E61" i="1"/>
  <c r="E30" i="1"/>
  <c r="E32" i="1"/>
  <c r="E33" i="1"/>
  <c r="E34" i="1"/>
  <c r="E41" i="1"/>
  <c r="E45" i="1"/>
  <c r="E49" i="1"/>
  <c r="E50" i="1"/>
  <c r="E51" i="1"/>
  <c r="E52" i="1"/>
  <c r="E53" i="1"/>
  <c r="E54" i="1"/>
  <c r="E55" i="1"/>
  <c r="E26" i="1"/>
  <c r="E27" i="1"/>
  <c r="E20" i="1"/>
  <c r="E21" i="1"/>
  <c r="E23" i="1"/>
  <c r="E24" i="1"/>
  <c r="E14" i="1"/>
  <c r="E15" i="1"/>
  <c r="E17" i="1"/>
  <c r="E18" i="1"/>
  <c r="D46" i="1"/>
  <c r="D16" i="1"/>
  <c r="D19" i="1"/>
  <c r="D11" i="1" s="1"/>
  <c r="D22" i="1"/>
  <c r="D25" i="1"/>
  <c r="D36" i="1"/>
  <c r="D37" i="1"/>
  <c r="D38" i="1"/>
  <c r="D39" i="1"/>
  <c r="D40" i="1"/>
  <c r="D42" i="1"/>
  <c r="D47" i="1"/>
  <c r="D48" i="1"/>
  <c r="D57" i="1"/>
  <c r="D56" i="1" s="1"/>
  <c r="D74" i="1"/>
  <c r="F20" i="2" l="1"/>
  <c r="E74" i="1" l="1"/>
  <c r="E14" i="2" l="1"/>
  <c r="E10" i="2" l="1"/>
  <c r="E20" i="2"/>
  <c r="C8" i="38"/>
  <c r="C73" i="1" s="1"/>
  <c r="E73" i="1" s="1"/>
  <c r="E28" i="2" l="1"/>
  <c r="C74" i="1" l="1"/>
  <c r="D28" i="1" l="1"/>
  <c r="D10" i="1" s="1"/>
  <c r="D81" i="1" s="1"/>
  <c r="G14" i="21"/>
  <c r="C10" i="5" l="1"/>
  <c r="C9" i="5" s="1"/>
  <c r="G12" i="21"/>
  <c r="C16" i="1"/>
  <c r="E16" i="1" s="1"/>
  <c r="C22" i="1"/>
  <c r="E22" i="1" s="1"/>
  <c r="C36" i="1"/>
  <c r="E36" i="1" s="1"/>
  <c r="C37" i="1"/>
  <c r="E37" i="1" s="1"/>
  <c r="C38" i="1"/>
  <c r="E38" i="1" s="1"/>
  <c r="C39" i="1"/>
  <c r="E39" i="1" s="1"/>
  <c r="C40" i="1"/>
  <c r="E40" i="1" s="1"/>
  <c r="C47" i="1"/>
  <c r="E47" i="1" s="1"/>
  <c r="C48" i="1"/>
  <c r="E48" i="1" s="1"/>
  <c r="C25" i="1" l="1"/>
  <c r="E25" i="1" s="1"/>
  <c r="C19" i="1"/>
  <c r="E19" i="1" s="1"/>
  <c r="G13" i="21"/>
  <c r="F16" i="21"/>
  <c r="G9" i="21"/>
  <c r="D11" i="2"/>
  <c r="F11" i="2" s="1"/>
  <c r="N76" i="37"/>
  <c r="N72" i="37"/>
  <c r="N68" i="37"/>
  <c r="N64" i="37"/>
  <c r="N50" i="37"/>
  <c r="N49" i="37"/>
  <c r="N46" i="37"/>
  <c r="N44" i="37"/>
  <c r="N42" i="37" s="1"/>
  <c r="N6" i="37"/>
  <c r="N5" i="37" s="1"/>
  <c r="G10" i="21" l="1"/>
  <c r="G11" i="21" s="1"/>
  <c r="G16" i="21" l="1"/>
  <c r="C58" i="1" s="1"/>
  <c r="E58" i="1" s="1"/>
  <c r="N50" i="36"/>
  <c r="N48" i="36"/>
  <c r="N46" i="36"/>
  <c r="N44" i="36"/>
  <c r="N36" i="36"/>
  <c r="N29" i="36"/>
  <c r="N26" i="36"/>
  <c r="N17" i="36"/>
  <c r="N10" i="36"/>
  <c r="N7" i="36"/>
  <c r="N5" i="36"/>
  <c r="N52" i="36" l="1"/>
  <c r="N4" i="36"/>
  <c r="N68" i="32" l="1"/>
  <c r="N66" i="32"/>
  <c r="N64" i="32"/>
  <c r="N62" i="32"/>
  <c r="N54" i="32"/>
  <c r="N45" i="32"/>
  <c r="N39" i="32"/>
  <c r="N31" i="32"/>
  <c r="N12" i="32"/>
  <c r="N8" i="32"/>
  <c r="N5" i="32"/>
  <c r="N70" i="32" l="1"/>
  <c r="N4" i="32"/>
  <c r="C60" i="1" l="1"/>
  <c r="E60" i="1" s="1"/>
  <c r="E57" i="1" s="1"/>
  <c r="C46" i="1"/>
  <c r="E46" i="1" s="1"/>
  <c r="C57" i="1" l="1"/>
  <c r="E26" i="12"/>
  <c r="C44" i="1" s="1"/>
  <c r="E44" i="1" s="1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10" i="12"/>
  <c r="C26" i="12"/>
  <c r="G9" i="11"/>
  <c r="C43" i="1" s="1"/>
  <c r="E43" i="1" s="1"/>
  <c r="E11" i="11"/>
  <c r="F11" i="11" s="1"/>
  <c r="E12" i="11"/>
  <c r="F12" i="11" s="1"/>
  <c r="E13" i="11"/>
  <c r="F13" i="11" s="1"/>
  <c r="E14" i="11"/>
  <c r="F14" i="11" s="1"/>
  <c r="E15" i="11"/>
  <c r="F15" i="11" s="1"/>
  <c r="E16" i="11"/>
  <c r="F16" i="11" s="1"/>
  <c r="E17" i="11"/>
  <c r="F17" i="11" s="1"/>
  <c r="E18" i="11"/>
  <c r="F18" i="11" s="1"/>
  <c r="E19" i="11"/>
  <c r="F19" i="11" s="1"/>
  <c r="E20" i="11"/>
  <c r="F20" i="11" s="1"/>
  <c r="E21" i="11"/>
  <c r="F21" i="11" s="1"/>
  <c r="E22" i="11"/>
  <c r="F22" i="11" s="1"/>
  <c r="E23" i="11"/>
  <c r="F23" i="11" s="1"/>
  <c r="E24" i="11"/>
  <c r="F24" i="11" s="1"/>
  <c r="E25" i="11"/>
  <c r="F25" i="11" s="1"/>
  <c r="E10" i="11"/>
  <c r="F10" i="11" s="1"/>
  <c r="D26" i="11"/>
  <c r="F9" i="14"/>
  <c r="C35" i="1" s="1"/>
  <c r="E35" i="1" s="1"/>
  <c r="D14" i="2"/>
  <c r="D20" i="2"/>
  <c r="J41" i="29"/>
  <c r="D10" i="2" l="1"/>
  <c r="D28" i="2" s="1"/>
  <c r="F14" i="2"/>
  <c r="F10" i="2" s="1"/>
  <c r="F28" i="2" s="1"/>
  <c r="C42" i="1"/>
  <c r="E42" i="1" s="1"/>
  <c r="D26" i="12"/>
  <c r="J9" i="28" l="1"/>
  <c r="F9" i="11" l="1"/>
  <c r="J16" i="26"/>
  <c r="J10" i="26"/>
  <c r="J9" i="26"/>
  <c r="J8" i="26"/>
  <c r="J26" i="26" l="1"/>
  <c r="F33" i="25"/>
  <c r="F31" i="25"/>
  <c r="F36" i="25" s="1"/>
  <c r="E28" i="25"/>
  <c r="F28" i="25"/>
  <c r="F38" i="25" l="1"/>
  <c r="E9" i="9" l="1"/>
  <c r="D9" i="9" l="1"/>
  <c r="C32" i="8" l="1"/>
  <c r="C10" i="8" l="1"/>
  <c r="C9" i="8" s="1"/>
  <c r="C29" i="1" s="1"/>
  <c r="E29" i="1" s="1"/>
  <c r="C8" i="4" l="1"/>
  <c r="C62" i="1" s="1"/>
  <c r="E62" i="1" s="1"/>
  <c r="E56" i="1" s="1"/>
  <c r="E9" i="14"/>
  <c r="C22" i="6"/>
  <c r="C12" i="1" s="1"/>
  <c r="E12" i="1" s="1"/>
  <c r="C56" i="1" l="1"/>
  <c r="C9" i="10" l="1"/>
  <c r="C31" i="1" s="1"/>
  <c r="E31" i="1" s="1"/>
  <c r="E28" i="1" s="1"/>
  <c r="C9" i="9" l="1"/>
  <c r="C28" i="1" l="1"/>
  <c r="C18" i="7"/>
  <c r="C13" i="1" s="1"/>
  <c r="C11" i="1" l="1"/>
  <c r="C10" i="1" s="1"/>
  <c r="E13" i="1"/>
  <c r="E11" i="1" s="1"/>
  <c r="E10" i="1" s="1"/>
  <c r="E81" i="1" s="1"/>
  <c r="C81" i="1" l="1"/>
</calcChain>
</file>

<file path=xl/sharedStrings.xml><?xml version="1.0" encoding="utf-8"?>
<sst xmlns="http://schemas.openxmlformats.org/spreadsheetml/2006/main" count="1202" uniqueCount="788">
  <si>
    <t xml:space="preserve">WYDATKI </t>
  </si>
  <si>
    <t>Lp.</t>
  </si>
  <si>
    <t>Wyszczególnienie</t>
  </si>
  <si>
    <t>1.</t>
  </si>
  <si>
    <t>Wydatki działalności statutowej</t>
  </si>
  <si>
    <t>I.</t>
  </si>
  <si>
    <t>Działalność nieodpłatna pożytku publicznego</t>
  </si>
  <si>
    <t>a.</t>
  </si>
  <si>
    <t>Działalność Centralnej Biblioteki PTTK</t>
  </si>
  <si>
    <t>b.</t>
  </si>
  <si>
    <t>Działalność wydawnicza promująca turystykę i krajoznawstwo</t>
  </si>
  <si>
    <t>c.</t>
  </si>
  <si>
    <t>Działalność Regionalnych Pracowni Krajoznawczych</t>
  </si>
  <si>
    <t>d.</t>
  </si>
  <si>
    <t>Działalność Muzeów Regionalnych, szkolenia muzealników</t>
  </si>
  <si>
    <t>d.1</t>
  </si>
  <si>
    <t>e.</t>
  </si>
  <si>
    <t>Działalność ośrodków turystyki górskiej KTG</t>
  </si>
  <si>
    <t>f.</t>
  </si>
  <si>
    <t>Działalność baz namiotowych</t>
  </si>
  <si>
    <t>g.</t>
  </si>
  <si>
    <t>g.1</t>
  </si>
  <si>
    <t>Centralne: Poznajemy Ojcowiznę , OMTTK, konkursy krasomówcze</t>
  </si>
  <si>
    <t>g.2</t>
  </si>
  <si>
    <t>h.</t>
  </si>
  <si>
    <t>Kongres Turystyki Społecznej</t>
  </si>
  <si>
    <t>i</t>
  </si>
  <si>
    <t>Przegląd Książki Krajoznawczej i Turystycznej</t>
  </si>
  <si>
    <t>j.</t>
  </si>
  <si>
    <t>Rozbudowa i utrzymanie infrastruktury turystycznej w TPN</t>
  </si>
  <si>
    <t>k.</t>
  </si>
  <si>
    <t>II.</t>
  </si>
  <si>
    <t>Działalność odpłatna pożytku publicznego</t>
  </si>
  <si>
    <t>Palmiry</t>
  </si>
  <si>
    <t>Kongres Krajoznawstwa Polskiego</t>
  </si>
  <si>
    <t>III.</t>
  </si>
  <si>
    <t>Działalność statutowa pozostała</t>
  </si>
  <si>
    <t>Wydatki organizacyjne Komisji, Rad, KSPT</t>
  </si>
  <si>
    <t>Komisja Turystyki Górskiej</t>
  </si>
  <si>
    <t>Komisja Turystyki Jeździeckiej Górskiej</t>
  </si>
  <si>
    <t>Komisja Turystyki Kajakowej</t>
  </si>
  <si>
    <t>Komisja Turystyki Kolarskiej</t>
  </si>
  <si>
    <t>Komisja Turystyki Motorowej</t>
  </si>
  <si>
    <t>Komisja Turystyki Narciarskiej</t>
  </si>
  <si>
    <t>Komisja Turystyki Pieszej</t>
  </si>
  <si>
    <t>Komisja Turystyki Żeglarskiej</t>
  </si>
  <si>
    <t>Komisja Imprez na Orientację</t>
  </si>
  <si>
    <t>Komisja Krajoznawcza</t>
  </si>
  <si>
    <t>Komisja Fotografii Krajoznawczej</t>
  </si>
  <si>
    <t>Komisja Ochrony Przyrody</t>
  </si>
  <si>
    <t>Komisja Opieki nad Zabytkami</t>
  </si>
  <si>
    <t>Komisja Przewodnicka</t>
  </si>
  <si>
    <t>Komisja Środowiskowa</t>
  </si>
  <si>
    <t>Komisja Współpracy z Wojskiem Polskim</t>
  </si>
  <si>
    <t>Komisja Akademicka</t>
  </si>
  <si>
    <t>Komisja Historii i Tradycji</t>
  </si>
  <si>
    <t>Rada Programowa ds. Młodzieży Szkolnej</t>
  </si>
  <si>
    <t>Rada ds. Turystyki Osób Niepełnosprawnych</t>
  </si>
  <si>
    <t>pozostałe wydatki organizacyjne związane z działalnością Komisji i Rad</t>
  </si>
  <si>
    <t>działalność samorządu przewodnickiego</t>
  </si>
  <si>
    <t>Wydatki na zadania programowe Komisji i Rad (imprezy komisyjne)</t>
  </si>
  <si>
    <t>dofinansowanie przedsięwzięć działalności programowej  Oddziałów</t>
  </si>
  <si>
    <t>Kapituła Odznaczeń</t>
  </si>
  <si>
    <t>Krąg Seniorów</t>
  </si>
  <si>
    <t>Działania promocyjne - promocja programowa</t>
  </si>
  <si>
    <t>Gmina Przyjazna Rowerzystom</t>
  </si>
  <si>
    <t>Turystyczna Szkoła</t>
  </si>
  <si>
    <t>Międzypokoleniowa Sztafeta Turystyczna</t>
  </si>
  <si>
    <t>materiały promocyjne/gadżety z logo PTTK lub hasłem</t>
  </si>
  <si>
    <t>druk kalendarzy</t>
  </si>
  <si>
    <t>Baza szlaków turystycznych</t>
  </si>
  <si>
    <t>Działalność organizacyjna  i programowa wojewódzkich struktur międzyoddziałowych</t>
  </si>
  <si>
    <t>woj. dolnośląskie</t>
  </si>
  <si>
    <t>woj. kujawsko-pomorskie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</si>
  <si>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</si>
  <si>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</si>
  <si>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</si>
  <si>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</si>
  <si>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</si>
  <si>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</si>
  <si>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</si>
  <si>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</si>
  <si>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</si>
  <si>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</si>
  <si>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</si>
  <si>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warmińsko-mazurskie</t>
  </si>
  <si>
    <t>woj. wielkopolskie</t>
  </si>
  <si>
    <t>woj. zachodniopomorskie</t>
  </si>
  <si>
    <t>Dofinansowanie przedsięwzięć działalności programowej jednostek regionalnych</t>
  </si>
  <si>
    <t>i.</t>
  </si>
  <si>
    <t>Ubezpieczenie NNW członków PTTK</t>
  </si>
  <si>
    <t xml:space="preserve">Wydatki na aplikacje i udział w pozyskiwaniu środków </t>
  </si>
  <si>
    <t>l.</t>
  </si>
  <si>
    <t>Współdziałanie z Oddziałami PTTK (szkolenia, ekspertyzy)</t>
  </si>
  <si>
    <t>m.</t>
  </si>
  <si>
    <t>n.</t>
  </si>
  <si>
    <t>ochrona znaku PTTK</t>
  </si>
  <si>
    <t>o.</t>
  </si>
  <si>
    <t>koszty walidacji</t>
  </si>
  <si>
    <t>2.</t>
  </si>
  <si>
    <t>Koszty ogólnego zarządu</t>
  </si>
  <si>
    <t>Wydatki Biura ZG PTTK</t>
  </si>
  <si>
    <t>wynagrodzenia z narzutami</t>
  </si>
  <si>
    <t>wydatki administracyjne</t>
  </si>
  <si>
    <t>wynagrodzenie za bezumowne korzystanie z nieruchomości Senatorska 11</t>
  </si>
  <si>
    <t>Obsługa spraw członkowskich (znaczki, legitymacje, odznaki, druki)</t>
  </si>
  <si>
    <t>Ubezpieczenie OC</t>
  </si>
  <si>
    <t>IV.</t>
  </si>
  <si>
    <t>Posiedzenia Plenarne ZG PTTK, Prezydium i zespołów ZG PTTK</t>
  </si>
  <si>
    <t>V.</t>
  </si>
  <si>
    <t>Inne koszty związane z pracą ZG PTTK</t>
  </si>
  <si>
    <t>VI.</t>
  </si>
  <si>
    <t>Główna Komisja Rewizyjna</t>
  </si>
  <si>
    <t>VII.</t>
  </si>
  <si>
    <t>Główny Sąd Koleżeński</t>
  </si>
  <si>
    <t>VIII.</t>
  </si>
  <si>
    <t>Wydatki związane z kontaktami zagranicznymi</t>
  </si>
  <si>
    <t>IX.</t>
  </si>
  <si>
    <t>3.</t>
  </si>
  <si>
    <t>Dofinansowanie jednostek specjalistycznych</t>
  </si>
  <si>
    <t>Centralny Ośrodek Turystyki Górskiej</t>
  </si>
  <si>
    <t>Centrum Fotografii Krajoznawczej</t>
  </si>
  <si>
    <t>Centrum Turystyki Wodnej</t>
  </si>
  <si>
    <t>4.</t>
  </si>
  <si>
    <t>Spłata kredytu</t>
  </si>
  <si>
    <t>5.</t>
  </si>
  <si>
    <t>Inwestycje ekologiczne</t>
  </si>
  <si>
    <t>6.</t>
  </si>
  <si>
    <t>WPŁYWY</t>
  </si>
  <si>
    <t>Z działalności gospodarczej</t>
  </si>
  <si>
    <t>Zarząd Majątkiem PTTK</t>
  </si>
  <si>
    <t>OZGT PTTK w Krakowie</t>
  </si>
  <si>
    <t xml:space="preserve">OCSP KDP PTTK </t>
  </si>
  <si>
    <t>Wpłaty statutowe ze spółek</t>
  </si>
  <si>
    <t>"MAZURY" PTTK w Olsztynie</t>
  </si>
  <si>
    <t>"KARPATY" w Nowym Sączu</t>
  </si>
  <si>
    <t>SHiS PTTK Jelenia Góra</t>
  </si>
  <si>
    <t>BSiH PTTK w Sanoku</t>
  </si>
  <si>
    <t>Z tytułu składki członkowskiej</t>
  </si>
  <si>
    <t>Pozostałe</t>
  </si>
  <si>
    <t>Zwrot od OCSP KDP wpłaty za składkę członkowską CMAS</t>
  </si>
  <si>
    <t>Wpłaty uczestników CZM PTTK Palmiry</t>
  </si>
  <si>
    <t>Wpłaty czytelników i reklamodawców "Turysty"</t>
  </si>
  <si>
    <t>7.</t>
  </si>
  <si>
    <t>Środki uzyskane ze sprzedaży majątku trwałego</t>
  </si>
  <si>
    <t>Środki z realizacji umowy z PKL (poprzez wynik ZM)</t>
  </si>
  <si>
    <t>RAZEM:</t>
  </si>
  <si>
    <t xml:space="preserve">Komisja Turystyki Jeździeckiej </t>
  </si>
  <si>
    <t>Eliminacje wojewódzkie centralnych zadań programowych 16 x 5 000 zł</t>
  </si>
  <si>
    <t xml:space="preserve">Wydatki na organizację krajowych konferencji  Komisji, Rad, KSPT </t>
  </si>
  <si>
    <t>Komisja Turystyki Jeździeckiej (nizinnej)</t>
  </si>
  <si>
    <t>Hosting</t>
  </si>
  <si>
    <t>Hosting strony www</t>
  </si>
  <si>
    <t>Outsorcing</t>
  </si>
  <si>
    <t>Tonery</t>
  </si>
  <si>
    <t>Fundacja "Przewodnik"Zakopane</t>
  </si>
  <si>
    <t>nagroda roczna"13"</t>
  </si>
  <si>
    <t>fundusz nagród 5%</t>
  </si>
  <si>
    <t>nagrody jubileuszowe, odprawy w tym emerytalne</t>
  </si>
  <si>
    <t>uzupełnienie wyposażenia biura, zaplanowane remonty</t>
  </si>
  <si>
    <t>ubezpieczenie sprzętu i wyposażenia</t>
  </si>
  <si>
    <t>środki czystości</t>
  </si>
  <si>
    <t>utrzymanie i eksploatacja samochodu służbowego</t>
  </si>
  <si>
    <t>usł medyczne</t>
  </si>
  <si>
    <t>8.</t>
  </si>
  <si>
    <t>odpisy notarialne</t>
  </si>
  <si>
    <t>9.</t>
  </si>
  <si>
    <t>obsługa RODO</t>
  </si>
  <si>
    <t>10.</t>
  </si>
  <si>
    <t>usł sprzątania</t>
  </si>
  <si>
    <t>12.</t>
  </si>
  <si>
    <t>koszty bankowe</t>
  </si>
  <si>
    <t>13.</t>
  </si>
  <si>
    <t>usł prawnicze</t>
  </si>
  <si>
    <t>14.</t>
  </si>
  <si>
    <t>opłaty urzędowe, KRS, odpisy</t>
  </si>
  <si>
    <t>15.</t>
  </si>
  <si>
    <t>wywóz śmieci</t>
  </si>
  <si>
    <t>16.</t>
  </si>
  <si>
    <t>media Senatorska</t>
  </si>
  <si>
    <t>17.</t>
  </si>
  <si>
    <t>Hoża</t>
  </si>
  <si>
    <t>18.</t>
  </si>
  <si>
    <t>szkolenia pracowników + publikacje/prenumerata</t>
  </si>
  <si>
    <t>19.</t>
  </si>
  <si>
    <t>delegacje pracowników</t>
  </si>
  <si>
    <t>20.</t>
  </si>
  <si>
    <t>art biurowe</t>
  </si>
  <si>
    <t>21.</t>
  </si>
  <si>
    <t>art gospodarcze</t>
  </si>
  <si>
    <t>22.</t>
  </si>
  <si>
    <t>telefony</t>
  </si>
  <si>
    <t>23.</t>
  </si>
  <si>
    <t>ZFŚS</t>
  </si>
  <si>
    <t>24.</t>
  </si>
  <si>
    <t>badanie sprawozdania finansowego</t>
  </si>
  <si>
    <t>25.</t>
  </si>
  <si>
    <t>drobne naprawy sprzętu, wyposażenia, pomieszczeń</t>
  </si>
  <si>
    <t>26.</t>
  </si>
  <si>
    <t>27.</t>
  </si>
  <si>
    <t>wydatki na BHP</t>
  </si>
  <si>
    <t>niszczenie dokumentów</t>
  </si>
  <si>
    <t>X.</t>
  </si>
  <si>
    <t xml:space="preserve">wydatki nieprzewidywalne </t>
  </si>
  <si>
    <t>Niewykorzystane środki z lat poprzednich pochodzące z wpłat statutowych w rozumieniu art.17 ust.1 pkt 4 Updop</t>
  </si>
  <si>
    <t>w tym Muzeum w Puławach</t>
  </si>
  <si>
    <t>L.p.</t>
  </si>
  <si>
    <t>Nazwa wydatku</t>
  </si>
  <si>
    <t>Zakup nowości bibliotecznych (prenumeraty czasopism)</t>
  </si>
  <si>
    <t>Spotkania krajoznawczo-autorskie</t>
  </si>
  <si>
    <t>Promocja (zaproszenia, plakaty, FB, wystawy)</t>
  </si>
  <si>
    <t>Prace introligatorsko-konserwatorskie</t>
  </si>
  <si>
    <t>Prace online: aktualizacja i prowadzenie stron www i FB: www.bibliotekapttk.pl,  przegladksiazki.pl, pracowniapttk.pl</t>
  </si>
  <si>
    <t>Razem CB PTTK:</t>
  </si>
  <si>
    <t>Razem informatyzacja</t>
  </si>
  <si>
    <t>„Ziemia”  nakład 600 egz.</t>
  </si>
  <si>
    <t>Honoraria autorskie</t>
  </si>
  <si>
    <t>eTurysta www.turysta.pttk.pl</t>
  </si>
  <si>
    <t>TURYSTA papierowy – 1 numer</t>
  </si>
  <si>
    <t>w nakładzie 1000 egz. Koszt</t>
  </si>
  <si>
    <t>ok. 15,00 tys. zł</t>
  </si>
  <si>
    <t>-Słownik Biograficzny Krajoznawców PTT-PTK-PTTK – prace przygotowawcze</t>
  </si>
  <si>
    <t>-Vademecum odznak krajoznawczych</t>
  </si>
  <si>
    <t>Razem wydawnicze:</t>
  </si>
  <si>
    <t>1.III.a.</t>
  </si>
  <si>
    <t>1.III.a1</t>
  </si>
  <si>
    <t>1.III.a2</t>
  </si>
  <si>
    <t>1.III.a3</t>
  </si>
  <si>
    <t>1.III.a4</t>
  </si>
  <si>
    <t>1.III.a5</t>
  </si>
  <si>
    <t>1.III.a6</t>
  </si>
  <si>
    <t>1.III.a7</t>
  </si>
  <si>
    <t>1.III.a8</t>
  </si>
  <si>
    <t>1.III.a9</t>
  </si>
  <si>
    <t>1.III.a10</t>
  </si>
  <si>
    <t>1.III.a11</t>
  </si>
  <si>
    <t>1.III.a12</t>
  </si>
  <si>
    <t>1.III.a13</t>
  </si>
  <si>
    <t>1.III.a14</t>
  </si>
  <si>
    <t>1.III.a15</t>
  </si>
  <si>
    <t>1.III.a16</t>
  </si>
  <si>
    <t>1.III.a17</t>
  </si>
  <si>
    <t>1.III.a18</t>
  </si>
  <si>
    <t>1.III.a19</t>
  </si>
  <si>
    <t>1.III.a20</t>
  </si>
  <si>
    <t>1.III.a21</t>
  </si>
  <si>
    <t>1.III.a22</t>
  </si>
  <si>
    <t>1.III.a23</t>
  </si>
  <si>
    <t>1.III.b.1</t>
  </si>
  <si>
    <t>1.III.b.2</t>
  </si>
  <si>
    <t>1.III.b.3</t>
  </si>
  <si>
    <t>1.III.b.4</t>
  </si>
  <si>
    <t>1.III.b.5</t>
  </si>
  <si>
    <t>1.III.b.6</t>
  </si>
  <si>
    <t>1.III.b.7</t>
  </si>
  <si>
    <t>1.III.b.8</t>
  </si>
  <si>
    <t>1.III.b.9</t>
  </si>
  <si>
    <t>1.III.b.10</t>
  </si>
  <si>
    <t>1.III.b.11</t>
  </si>
  <si>
    <t>1.III.b.12</t>
  </si>
  <si>
    <t>1.III.b.13</t>
  </si>
  <si>
    <t>1.III.b.14</t>
  </si>
  <si>
    <t>1.III.b.15</t>
  </si>
  <si>
    <t>1.III.b.16</t>
  </si>
  <si>
    <t>COTG: Małopolska Gościnna, szlaki; CFK</t>
  </si>
  <si>
    <t>g.3</t>
  </si>
  <si>
    <t>g.5</t>
  </si>
  <si>
    <t>PTTK</t>
  </si>
  <si>
    <t>Obsługa informatyczna (usługa i sprzęt)</t>
  </si>
  <si>
    <t>Baza członków</t>
  </si>
  <si>
    <t>Wydatki na archiwizację (koszty lokalowe i osobowe)(Hoża,OZGT)</t>
  </si>
  <si>
    <t>Prace archiwizacyjne firmy zewnętrznej</t>
  </si>
  <si>
    <t>XI.</t>
  </si>
  <si>
    <t>XII.</t>
  </si>
  <si>
    <t>1.III.c.</t>
  </si>
  <si>
    <t>1.III.c.1</t>
  </si>
  <si>
    <t>1.III.c.2</t>
  </si>
  <si>
    <t>1.III.c.3</t>
  </si>
  <si>
    <t>1.III.c.4</t>
  </si>
  <si>
    <t>1.III.c.5</t>
  </si>
  <si>
    <t>1.III.c.6</t>
  </si>
  <si>
    <t>1.III.c.7</t>
  </si>
  <si>
    <t>1.III.c.8</t>
  </si>
  <si>
    <t>1.III.c.9</t>
  </si>
  <si>
    <t>1.III.c.10</t>
  </si>
  <si>
    <t>1.III.c.11</t>
  </si>
  <si>
    <t>1.III.c.12</t>
  </si>
  <si>
    <t>1.III.c.13</t>
  </si>
  <si>
    <t>1.III.c.14</t>
  </si>
  <si>
    <t>1.III.c.15</t>
  </si>
  <si>
    <t>1.III.c.16</t>
  </si>
  <si>
    <t>1.III.c.17</t>
  </si>
  <si>
    <t>1.III.c.18</t>
  </si>
  <si>
    <t>1.III.b.</t>
  </si>
  <si>
    <t xml:space="preserve">  Obsługa informatyczna (usługa,sprzęt)</t>
  </si>
  <si>
    <t>2.I.a.</t>
  </si>
  <si>
    <t xml:space="preserve">1.III.c.    </t>
  </si>
  <si>
    <t xml:space="preserve"> Działalność statutowa pozostała</t>
  </si>
  <si>
    <t xml:space="preserve">1.III.b.   </t>
  </si>
  <si>
    <t xml:space="preserve">2.II.  </t>
  </si>
  <si>
    <t xml:space="preserve"> Koszty ogólnego zarządu</t>
  </si>
  <si>
    <t xml:space="preserve">1.III.a.    </t>
  </si>
  <si>
    <t xml:space="preserve">  Działalność statutowa pozostała</t>
  </si>
  <si>
    <t xml:space="preserve">1.I.b   </t>
  </si>
  <si>
    <t xml:space="preserve"> Działalność wydawnicza promująca turystykę i krajoznawstwo</t>
  </si>
  <si>
    <t xml:space="preserve">1.I.a.      </t>
  </si>
  <si>
    <t xml:space="preserve">   Działalność Centralnej Biblioteki PTTK</t>
  </si>
  <si>
    <t xml:space="preserve">2.I.c.  </t>
  </si>
  <si>
    <t>Wydatki administracyjne</t>
  </si>
  <si>
    <t>i.1</t>
  </si>
  <si>
    <t>i.2</t>
  </si>
  <si>
    <t>k.1.</t>
  </si>
  <si>
    <t>k.2.</t>
  </si>
  <si>
    <t>ł.</t>
  </si>
  <si>
    <t>ł.1.</t>
  </si>
  <si>
    <t xml:space="preserve">  Działalność nieodpłatna pożytku publicznego </t>
  </si>
  <si>
    <t>Działalność organizacyjna wojewódzkich struktur międzyoddziałowych</t>
  </si>
  <si>
    <t xml:space="preserve">Wydatki informatyczne w księgowości - Sternik P.  </t>
  </si>
  <si>
    <t xml:space="preserve">1.III.i.1    </t>
  </si>
  <si>
    <t>1.III.i.1</t>
  </si>
  <si>
    <t>1.III.i.1.1</t>
  </si>
  <si>
    <t>1.III.i.1.2</t>
  </si>
  <si>
    <t>1.III.i.1.3</t>
  </si>
  <si>
    <t>1.III.i.1.4</t>
  </si>
  <si>
    <t>1.III.i.1.5</t>
  </si>
  <si>
    <t>1.III.i.1.6</t>
  </si>
  <si>
    <t>1.III.i.1.7</t>
  </si>
  <si>
    <t>1.III.i.1.8</t>
  </si>
  <si>
    <t>1.III.i.1.9</t>
  </si>
  <si>
    <t>1.III.i.1.10</t>
  </si>
  <si>
    <t>1.III.i.1.11</t>
  </si>
  <si>
    <t>1.III.i.1.12</t>
  </si>
  <si>
    <t>1.III.i.1.13</t>
  </si>
  <si>
    <t>1.III.i.1.14</t>
  </si>
  <si>
    <t>1.III.i.1.15</t>
  </si>
  <si>
    <t>1.III.i.1.16</t>
  </si>
  <si>
    <t xml:space="preserve">1.III.i.2    </t>
  </si>
  <si>
    <t xml:space="preserve">Dziłalność programowa wojewódzkich struktur międzyoddziałowych </t>
  </si>
  <si>
    <t>Dofinansowanie przedsięwzięć działalności programowej wojewódzkich jednostek regionalnych</t>
  </si>
  <si>
    <t>1.III.i.2</t>
  </si>
  <si>
    <t>1.III.i.2.1</t>
  </si>
  <si>
    <t>1.III.i.2.2</t>
  </si>
  <si>
    <t>1.III.i.2.3</t>
  </si>
  <si>
    <t>1.III.i.2.4</t>
  </si>
  <si>
    <t>1.III.i.2.5</t>
  </si>
  <si>
    <t>1.III.i.2.6</t>
  </si>
  <si>
    <t>1.III.i.2.7</t>
  </si>
  <si>
    <t>1.III.i.2.8</t>
  </si>
  <si>
    <t>1.III.i.2.9</t>
  </si>
  <si>
    <t>1.III.i.2.10</t>
  </si>
  <si>
    <t>1.III.i.2.11</t>
  </si>
  <si>
    <t>1.III.i.2.12</t>
  </si>
  <si>
    <t>1.III.i.2.13</t>
  </si>
  <si>
    <t>1.III.i.2.14</t>
  </si>
  <si>
    <t>1.III.i.2.15</t>
  </si>
  <si>
    <t>1.III.i.2.16</t>
  </si>
  <si>
    <t>Gmina Przyjazna Rowerzystom 2023</t>
  </si>
  <si>
    <t xml:space="preserve">konkurs  (wydruk regulaminu,  dyplomów, praca jury) prezentację reklamującą turystykę kolarską , plakaty </t>
  </si>
  <si>
    <t xml:space="preserve">Turystyczna szkoła </t>
  </si>
  <si>
    <t>gadżety edukacyjne wykonane pod dzieci: kolorowanka, broszurka typu bądź bezpieczny na szlaku</t>
  </si>
  <si>
    <t>Materiały promocyjne w różnych formach</t>
  </si>
  <si>
    <t>Materiały reklamowe z logo PTTK lub hasłem - uzupełnienie braków magazynowych.</t>
  </si>
  <si>
    <t>Kalendarz</t>
  </si>
  <si>
    <t xml:space="preserve">Działalność statutowa pozostała </t>
  </si>
  <si>
    <t xml:space="preserve">Działania promocyjne - promocja programowa </t>
  </si>
  <si>
    <t>Łącznie wydatki na promocję programową</t>
  </si>
  <si>
    <t xml:space="preserve">Konkurs cieszy się zainteresowaniem wśród instytucji patronackich (m.in. MSiT, POT, Zwiazek Gmin Wiejskich, Zwiazek Powiatów Polskich, Zwiazek Miast Polskich i inne), dlatego zaistaniała potrzeba rozszerzenia jego zasięgu na podmioty spoza wymienionych obszarów. Szacowana kwota obejmuje przede wszystkim koszty materiałów graficznych oraz rozpowszechnienie jego funkcjonowania w środowisku poza PTTK.  </t>
  </si>
  <si>
    <t>Rosnące zapotrzebowanie na zwiększenie produkcji materiałów promocyjnych związane ze znaczącym przyrostem liczby uczestników w wydarzeniu (przyrost rok do roku 2021/2022 -&gt;5500/8900 os. )</t>
  </si>
  <si>
    <t>Wsparcie projektów działalności programowej PTTK wśród młodzieży szkolnej</t>
  </si>
  <si>
    <t>Środki na przeciwdziałanie skutkom zdarzeń nadzwyczajnych (w ramach Funduszu Wsparcia Oddziałów)</t>
  </si>
  <si>
    <t>Centralne zadania programowe (Poznajemy Ojcowiznę, OMTTK, konkursy krasomówcze w tym eliminacje wojewódzkie)</t>
  </si>
  <si>
    <t>1.III.g</t>
  </si>
  <si>
    <t>1.III.g.2</t>
  </si>
  <si>
    <t>1.III.g.3</t>
  </si>
  <si>
    <t>1.III.g.5</t>
  </si>
  <si>
    <t>Liczba członków</t>
  </si>
  <si>
    <t>p.</t>
  </si>
  <si>
    <t>Zwiazana i promująca hasło roku "Wędruj z nami!"</t>
  </si>
  <si>
    <t xml:space="preserve">Działalność organizacyjna wojewódzkich struktur międzyoddziałowych </t>
  </si>
  <si>
    <t xml:space="preserve">prace bibliograficzne publikacji PTK-PTTK </t>
  </si>
  <si>
    <t xml:space="preserve">Kontynuacja projektu wymaga zwiększenia ilości materiałów promocyjnych, których odbiorcą są dzieci. </t>
  </si>
  <si>
    <t>28.</t>
  </si>
  <si>
    <t>29.</t>
  </si>
  <si>
    <t>w tym środki na interwencyjne znakowanie szlaków COTG</t>
  </si>
  <si>
    <t xml:space="preserve">Plan Budżetu na 2023 rok  </t>
  </si>
  <si>
    <t>1.III.g.4</t>
  </si>
  <si>
    <t>g.4</t>
  </si>
  <si>
    <t xml:space="preserve">Wykonanie Planu Budżetu na 31.03.2023 rok  </t>
  </si>
  <si>
    <t>l.p.</t>
  </si>
  <si>
    <t xml:space="preserve">Razem </t>
  </si>
  <si>
    <t>Plan Budżetu na 2023 rok</t>
  </si>
  <si>
    <t>Razem</t>
  </si>
  <si>
    <t xml:space="preserve">Wykonanie Planu Budżetu na 30.09.2023 rok  </t>
  </si>
  <si>
    <t>1.I.c</t>
  </si>
  <si>
    <t>Działalność Regionalnych Pracowni Krajoznawczych 90 000,00 zł</t>
  </si>
  <si>
    <t xml:space="preserve">Regionalne Pracownie Krajoznawcze </t>
  </si>
  <si>
    <t xml:space="preserve">Cele dotacji </t>
  </si>
  <si>
    <t>Oddział w Legnicy</t>
  </si>
  <si>
    <t>uzupełnienie i konserwacja zbiorów</t>
  </si>
  <si>
    <t>Oddział"Podlasie" w Siedlcach</t>
  </si>
  <si>
    <t>doposażenie</t>
  </si>
  <si>
    <t xml:space="preserve">Oddział w Rzeszowie </t>
  </si>
  <si>
    <t>fundusz programowy</t>
  </si>
  <si>
    <t>Regionalny Oddział "Szlak Brdy" w Bydgoszczy</t>
  </si>
  <si>
    <t>szkolenie kierowników/kadry</t>
  </si>
  <si>
    <t>Regionalny Oddział w Białymstoku</t>
  </si>
  <si>
    <t>aktualizacja/zakup oprogramowania Progman</t>
  </si>
  <si>
    <t>Oddział Kaliski w Kaliszu</t>
  </si>
  <si>
    <t>dofinansowanie rekordów bibliotecznych</t>
  </si>
  <si>
    <t>Oddział w Suwałkach</t>
  </si>
  <si>
    <t>fundusz rozwoju osobistego</t>
  </si>
  <si>
    <t>Centrum Fotografii Krajozn.PTTK w Łodzi</t>
  </si>
  <si>
    <t>Oddział Środowiskowy PTTK Poznań-Nowe Miasto</t>
  </si>
  <si>
    <t>Oddział Regionalny w Gdańsku</t>
  </si>
  <si>
    <t>Oddział Akademicki w Krakowie</t>
  </si>
  <si>
    <t>Oddział Powiatu Żarskiego w Żarach</t>
  </si>
  <si>
    <t>Oddział Wrocławski we Wrocławiu</t>
  </si>
  <si>
    <t>Katowicki Oddział Regionalny w Katowicach</t>
  </si>
  <si>
    <t>Oddział Ziemi Elbląskiej</t>
  </si>
  <si>
    <t>Oddział Zachodniopomorski w Szczecinie</t>
  </si>
  <si>
    <t>Oddzaił Regionalny w Częstochowie</t>
  </si>
  <si>
    <t>Oddział Ziemi Gorzowskiej</t>
  </si>
  <si>
    <t>Oddział Ziemi Wałbrzyskiej w Wałbrzychu</t>
  </si>
  <si>
    <t>Oddział Miejski w Lublinie</t>
  </si>
  <si>
    <t>Oddział Warmińsko-Mazurski w Olsztynie</t>
  </si>
  <si>
    <t xml:space="preserve">Łącznie  </t>
  </si>
  <si>
    <t>Wykonanie Planu Budżetu na 30.09.2023</t>
  </si>
  <si>
    <t>Wykonanie Planu Budżetu na 31.03.2023</t>
  </si>
  <si>
    <t xml:space="preserve">serwisRPK:Szcz-n,Wrocław,Kków,Olsz-n,Gdań(instal,napr,aktualiz.), certyfikat Open VPN (aktualizacja RPK), prace informatyczne </t>
  </si>
  <si>
    <t>Reprezntant</t>
  </si>
  <si>
    <t>Nazwa zadania</t>
  </si>
  <si>
    <t xml:space="preserve">Oddział w Łomży </t>
  </si>
  <si>
    <t>XXXII Rajd Pieszy Poznajemy Kurpiowszczyznę 15.09.2023 i 29.09.2023 r.</t>
  </si>
  <si>
    <t>Oddział w Żyrardowie</t>
  </si>
  <si>
    <t>40.Międzynarodowy Dzień Ochrony Zabytków 2023 na Mazowszu Zachodnim  15-16.04.2023</t>
  </si>
  <si>
    <t>Oddział w Przemyślu</t>
  </si>
  <si>
    <t>8.Rajd Wiosenny 21.03.2023</t>
  </si>
  <si>
    <t>Oddział w Jaworze</t>
  </si>
  <si>
    <t>54.Młodzieżowy Rajd Wiosenny Tupu-Tupu-Wędruj z nami-Turystyka Łączy pokolenia 01-02.06.23</t>
  </si>
  <si>
    <t>Oddział Świętokrzyski w Kielcach</t>
  </si>
  <si>
    <t>XXIV Świętokrzyski Rajd Pielgrzymkowy "Święty Krzyż 2023"</t>
  </si>
  <si>
    <t>Oddział Zgłębie Miedziowe Lubin</t>
  </si>
  <si>
    <t>Rajd Zdobywamy odznaki turystyki kwalifikowanej PTTK 01.04-31.10.2023</t>
  </si>
  <si>
    <t>Cykl imprez na orientację "InO Włóczykij" 01.03-30.11.2023</t>
  </si>
  <si>
    <t>Oddział w Szamotułach</t>
  </si>
  <si>
    <t>XXVII Rajd Niepodległości</t>
  </si>
  <si>
    <t xml:space="preserve">Międzyszkolna Liga Imprez na Orientację 01.04-15.12.2023 </t>
  </si>
  <si>
    <t>VI Rajd nSzlakami Powstania Wielkopolskiego 18.03.2023</t>
  </si>
  <si>
    <t xml:space="preserve">Oddział w Łodzi </t>
  </si>
  <si>
    <t>61.Rajd "Szlakiem Powstania Styczniowego 1863r." 25.02.2023</t>
  </si>
  <si>
    <t>MFO</t>
  </si>
  <si>
    <t>VI Wojewódzki Zlot Młodzieży 22.09.2023</t>
  </si>
  <si>
    <t>O/Żyrardów</t>
  </si>
  <si>
    <t>31 Mazowieckie Dni Dziedzictwa 2023 04.09-10.09.2023</t>
  </si>
  <si>
    <t>38 Jesienny Rajd Górski "Szlakami Ponurego i Mariańskiego po Górach Świętokrzyskich 2023"</t>
  </si>
  <si>
    <t>39 Rajd "Szlakami Niepodległości 2023"</t>
  </si>
  <si>
    <t>O/Warka</t>
  </si>
  <si>
    <t>53 Rajd Pieszy Południowego Mazowsz "Wędruj z nami" Warka Sułkowice 2023  16-17.09.2023</t>
  </si>
  <si>
    <t>O/Pieniński w Krościenku nad Dunajcem</t>
  </si>
  <si>
    <t>PTTK ruszam na szlak!</t>
  </si>
  <si>
    <t>O/Sosnowiec</t>
  </si>
  <si>
    <t>40 Jubileuszowy Rajd Młodzieży Zagłębiua Dąbrowskiego 15.09-31.10.2023</t>
  </si>
  <si>
    <t>O/Łódź</t>
  </si>
  <si>
    <t>XXXIV Rajd 28 Pułku Strzelców Kaniowskich</t>
  </si>
  <si>
    <t>1.III.p</t>
  </si>
  <si>
    <t>Wsparcie projektów dział.programowej PTTK wśród młodzieży szkolnej  100 000,00 zł</t>
  </si>
  <si>
    <t>Wykonanie PB na 30.09.2023</t>
  </si>
  <si>
    <t>Województwo</t>
  </si>
  <si>
    <t xml:space="preserve">Reprezentant województwa </t>
  </si>
  <si>
    <t>woj.dolnośląskie</t>
  </si>
  <si>
    <t>O.Ziemi Kłodzkiej</t>
  </si>
  <si>
    <t>O.Sudety Zachodnie Jelenia Góra</t>
  </si>
  <si>
    <t>woj.kujawsko-pomorskie</t>
  </si>
  <si>
    <t>O.Regionalny Szlak Brdy w Bydgoszczy</t>
  </si>
  <si>
    <t>O.Kujawski we Włocławku</t>
  </si>
  <si>
    <t>woj..lubelskie</t>
  </si>
  <si>
    <t xml:space="preserve">O.Biłgoraj </t>
  </si>
  <si>
    <t>woj.lubuskie</t>
  </si>
  <si>
    <t xml:space="preserve">O.Ziemi Gorzowskiej </t>
  </si>
  <si>
    <t xml:space="preserve">O.Powiatu Żarskiego </t>
  </si>
  <si>
    <t>woj..łódzkie</t>
  </si>
  <si>
    <t>O.Szaniec w Skierniewicach</t>
  </si>
  <si>
    <t>O.Żarnów</t>
  </si>
  <si>
    <t>woj..małopolskie</t>
  </si>
  <si>
    <t xml:space="preserve">O.Ziemia Wadowicka w Wadowicach </t>
  </si>
  <si>
    <t xml:space="preserve">O.Ziemi Tarnowskiej </t>
  </si>
  <si>
    <t>woj..mazowieckie</t>
  </si>
  <si>
    <t>woj..opolskie</t>
  </si>
  <si>
    <t>O.Regionalny Śląska Opolskiego w Opolu</t>
  </si>
  <si>
    <t>woj..podkarpackie</t>
  </si>
  <si>
    <t>O.w Rzeszowie</t>
  </si>
  <si>
    <t>woj..pomorskie</t>
  </si>
  <si>
    <t>O.Regionalny w Gdańsku</t>
  </si>
  <si>
    <t>woj..śląskie</t>
  </si>
  <si>
    <t xml:space="preserve">Regionalna Fundacja Turyst.i Krajozn.PTTK w Katowicach </t>
  </si>
  <si>
    <t>O/Regionalny w Częstochowie</t>
  </si>
  <si>
    <t>woj..wielkopolskie</t>
  </si>
  <si>
    <t>O.Środowiskowy Poznań Nowe Miasto</t>
  </si>
  <si>
    <t xml:space="preserve">Cel dofinansowania </t>
  </si>
  <si>
    <t>Eliminacje wojewódzkie OMTTK</t>
  </si>
  <si>
    <t>Poznajemy Ojcowiznę</t>
  </si>
  <si>
    <t xml:space="preserve">Eliminacje wojew.Ogóln.Konkurs Krasomówczy </t>
  </si>
  <si>
    <t>Eliminacje wojewódzkie Ogólnop.Konkurs Krasomówczy</t>
  </si>
  <si>
    <t>Wykonanie PB na 30.09.2023r</t>
  </si>
  <si>
    <t>1.I.g.2</t>
  </si>
  <si>
    <t>Eliminacje wojewódzkie centralnych zadań programowych    80 000 zł</t>
  </si>
  <si>
    <t>Organizacja wojewódzkich  młodzieżowych eliminacji zadań programowych OMTTK, Poznajemy Ojcowiznę, konkursy krasomówcze),</t>
  </si>
  <si>
    <t>O.Marynarki Wojennej w Gdyni</t>
  </si>
  <si>
    <t>XLIX Finał Centralny Ogólnopolskiego Młodzieżowego Turnieju Turyst.-Krajozn.PTTK</t>
  </si>
  <si>
    <t>O.Legnica</t>
  </si>
  <si>
    <t>Centralny Zlot Laureatów XXX Ogólnop.Młodz.Konkursu Krajozn."Poznajemy Ojcowiznę"</t>
  </si>
  <si>
    <t>O.w Golubiu Dobrzyniu</t>
  </si>
  <si>
    <t>46 Ogólnopolski Konkurs Krasomówczy dla Młodfzieży Szkół Ponadpodst.</t>
  </si>
  <si>
    <t>O/Legnica</t>
  </si>
  <si>
    <t>XXXIX Ogólnopolski Konkurs Krasomówczy Dzieci i Młodzieży Szkół Podstawowych</t>
  </si>
  <si>
    <t>1.I.g.1</t>
  </si>
  <si>
    <t>Centralne zadania programowe Poznajemy Ojcowiznę, OMTTK, konkursy krasomówcze 280 000,00 zł</t>
  </si>
  <si>
    <t>szkolenie  kierowników  RPK - Oddział Powiatu Żarskiego 8000 zł  (Program -WprRekord,BudBiOpisKatalog,OpracKsiąż)+ceryfikat OpenVPN+prace informatyczne</t>
  </si>
  <si>
    <t>Mazowieckie Forum Oddziałów</t>
  </si>
  <si>
    <t>XXIV Zlot Turystów Województwa Mazowieckiego</t>
  </si>
  <si>
    <t>O/Świętokrzyski w Ostrowcu Świętokrzyskim</t>
  </si>
  <si>
    <t>XXXI Rajd Śladami Patrona Oddziału 14.10.2023</t>
  </si>
  <si>
    <t>XL Złaz Jesienny Szlakiem Majora Ponurego 18.11.2023</t>
  </si>
  <si>
    <t xml:space="preserve">O/Regionalny w Słupsku </t>
  </si>
  <si>
    <t>36 Rajd Nocny po Ziemi Słupskiej</t>
  </si>
  <si>
    <t>O/Miejski w Toruniu</t>
  </si>
  <si>
    <t xml:space="preserve">O/Krakowski </t>
  </si>
  <si>
    <t>XXII Rajd SKT ŚWIATOWID</t>
  </si>
  <si>
    <t>O/Sudetów Wschodnich w Prudniku</t>
  </si>
  <si>
    <t>Wędruj z nami w Prudnickim Maratonie Pieszym</t>
  </si>
  <si>
    <t>O/Ziemi Tarnowskiej w Tarnowie</t>
  </si>
  <si>
    <t>XXXIV Małopolski Złaz Patrotyczno-Turystyczny Szlakami Legionistów. Łowczówek 2023 07-10.11.2023</t>
  </si>
  <si>
    <t>O/w Końskich</t>
  </si>
  <si>
    <t>XXX Konecki Rajd Rowerowy</t>
  </si>
  <si>
    <t>O/Ziemi Gorzowskiej</t>
  </si>
  <si>
    <t>Poznajmy się-Wędruj z nami</t>
  </si>
  <si>
    <t>O/w Krośnie</t>
  </si>
  <si>
    <t>XXXII Młodzieżowy Rajd Poznajemy Bieszczady</t>
  </si>
  <si>
    <t>L Młodzieżowy Złaz po Ziemi Krośnieńskiej</t>
  </si>
  <si>
    <t>LIII Ogólnopolski Dukielski Zlot Turystów</t>
  </si>
  <si>
    <t xml:space="preserve">O/Gdańsk </t>
  </si>
  <si>
    <t xml:space="preserve">XXI Ogólnopolski Zlot Oddziałów i Kół Środowiskowych PTTK </t>
  </si>
  <si>
    <t xml:space="preserve">O/Mysłowice </t>
  </si>
  <si>
    <t>Zlot SKKT Województwa Śląskiego</t>
  </si>
  <si>
    <t>O/Gliwice</t>
  </si>
  <si>
    <t>XII Zlot Oddziałów PTTK woj..śląskiego</t>
  </si>
  <si>
    <t>O/Rzeszów</t>
  </si>
  <si>
    <t xml:space="preserve">Międzypokoleniowa Sztafeta Turystyczna - Jub.75lecia Oddziału </t>
  </si>
  <si>
    <t>O/Podlasie w Siedlcach</t>
  </si>
  <si>
    <t>XLII Rajd Nadbużański 25.09.2023</t>
  </si>
  <si>
    <t>O/Wojskowy Wrocław</t>
  </si>
  <si>
    <t>52 Rajd Górski Wojska Polskiego "Sudety 2023"</t>
  </si>
  <si>
    <t>O/Ostrów Wlkp.</t>
  </si>
  <si>
    <t>X Tour de Bicyki 2023</t>
  </si>
  <si>
    <t>O/Bochnia</t>
  </si>
  <si>
    <t>XVII Jesienna Włóczega po Bieszczadach -Wędruj z nami i Hrabią A.Fredrą</t>
  </si>
  <si>
    <t>Jesienny Rajd Rodzinny</t>
  </si>
  <si>
    <t xml:space="preserve">O/Żyrardów </t>
  </si>
  <si>
    <t>38 Jesienna Akcja Czyste Morze 2023</t>
  </si>
  <si>
    <t>O/Kraków UL.Zyblikiewicza 2b</t>
  </si>
  <si>
    <t>68 Zlot Turystów nGórskich "Hala Krupowa -2023 Zakończenie sezonu Turystyki Górskiej w Małopolsce "</t>
  </si>
  <si>
    <t>38 Jesienna Akcja Czyste Góry 2023</t>
  </si>
  <si>
    <t>O/Łódzki</t>
  </si>
  <si>
    <t>XVI Długodystansowy Rajd "Setka po łódzku"</t>
  </si>
  <si>
    <t>62 Ogólnopolski Rajd Jesień Chopinowska</t>
  </si>
  <si>
    <t>XXXIII Rajd Chełmy - Międzypokoleniowa Sztafeta Turystyczna</t>
  </si>
  <si>
    <t>O/Przemyśl</t>
  </si>
  <si>
    <t>XXIII Ogólnopolski Rajd im.dr Mieczysława Orłowicza</t>
  </si>
  <si>
    <t>O/Ziemia Sulęcińska w Sulęcinie</t>
  </si>
  <si>
    <t>XXIX Międzynarodowy Zjasd Cyklistów</t>
  </si>
  <si>
    <t>O/Ziemi Jaworskiej w Jaworze</t>
  </si>
  <si>
    <t>37 Rajd FAUNA"Pluszcz" ph Wędruj z nami-Turystyka łaczy pokolenia</t>
  </si>
  <si>
    <t>O/Powiatu Żarskiego w Żarach</t>
  </si>
  <si>
    <t>Transgraniczny rajd rowrowy "Po Łuku Mużakowskim" 22-24.09.23</t>
  </si>
  <si>
    <t>O/Łódź um.Czeraszkiewicza</t>
  </si>
  <si>
    <t>X Rajd Czterech Kultur</t>
  </si>
  <si>
    <t>XVII Zlot Miłośników Pojezierza Brodnickiego - szlakiem wrześniowej linii obrony z 1939 roku</t>
  </si>
  <si>
    <t>1.III.d</t>
  </si>
  <si>
    <t>Dofinansowanie przedsięwzięć działalności programowej Oddziałów 100 000,00 zł</t>
  </si>
  <si>
    <t>wyposażenie (szafy)</t>
  </si>
  <si>
    <t>Druk 200 egz. cyfrowo</t>
  </si>
  <si>
    <t>Rozwój kanału YT/PTTK</t>
  </si>
  <si>
    <t>produkcja materiałów wideo</t>
  </si>
  <si>
    <t>Kontynuacja projektu, który cieszy się bardzo dużą popularnoscią. Wyprodukowane materiały są bardzo wysokuej jakości, zarówno technicznej jak i marketingowej.</t>
  </si>
  <si>
    <t>Kwota zwiększona w porównianiu do roku poprzedniego ze względu na inflację oraz zapotrzebowanie materiałowe. Materiały reklamowe z logo PTTK lub hasłem - uzupełnienie braków magazynowych oraz wykonanie nowych, domówienie gadżetów premium.</t>
  </si>
  <si>
    <t>Autorski kalendarz trójdzielny</t>
  </si>
  <si>
    <t>1000 szt.</t>
  </si>
  <si>
    <t>kwota stała</t>
  </si>
  <si>
    <t xml:space="preserve">Dofinansowanie w kwocie 2000,00 zł plus 0,60 zł za członka </t>
  </si>
  <si>
    <t>0,60 zł za każdego członka</t>
  </si>
  <si>
    <t>1000+liczba członków x 0,55</t>
  </si>
  <si>
    <t>po zaokrągleniu</t>
  </si>
  <si>
    <t>1.III.k</t>
  </si>
  <si>
    <t>COTG</t>
  </si>
  <si>
    <t>Biuro ZG PTTK</t>
  </si>
  <si>
    <t>MG - odnowienie szlaków</t>
  </si>
  <si>
    <t>MSiT - odnowienie szlaków</t>
  </si>
  <si>
    <t>RAZEM</t>
  </si>
  <si>
    <t>1+2+3+4</t>
  </si>
  <si>
    <t>składki członkowskie (CMAS, EWV, UECT,OFOP)</t>
  </si>
  <si>
    <t>plan 2024</t>
  </si>
  <si>
    <t>ZUS</t>
  </si>
  <si>
    <t>PPE</t>
  </si>
  <si>
    <t>umowy zlecenia (stali zleceniobiorcy)+ZUS</t>
  </si>
  <si>
    <t>vacaty</t>
  </si>
  <si>
    <t xml:space="preserve"> </t>
  </si>
  <si>
    <t>Wynagrodzenia</t>
  </si>
  <si>
    <t>poczta, usługi kurierskie</t>
  </si>
  <si>
    <t>Zakupy sprzętu</t>
  </si>
  <si>
    <t>oprogramowanie (aktualizacja, zakup)</t>
  </si>
  <si>
    <t>serwer pocztowy</t>
  </si>
  <si>
    <t>Centralny Ośrodek Turystyki Górskiej PTTK</t>
  </si>
  <si>
    <t>Kraków dnia 25-10-2023</t>
  </si>
  <si>
    <t>A.Ryńska</t>
  </si>
  <si>
    <t>Dane do Planu Budżetu na 2024 rok</t>
  </si>
  <si>
    <t xml:space="preserve">Planowane wpływy i wydatki - zapotrzebowanie na środki finansowe w ramach działań prowadzonych przez jednostkę </t>
  </si>
  <si>
    <t>RZiS wg.zał.nr 6 do UoR</t>
  </si>
  <si>
    <t xml:space="preserve">Przychody z nieodpłatnej działalności statutowej </t>
  </si>
  <si>
    <t>poz.</t>
  </si>
  <si>
    <t>A.I.</t>
  </si>
  <si>
    <t>Przychody  własne</t>
  </si>
  <si>
    <t>A.I.1.</t>
  </si>
  <si>
    <t>Przychody z dotacji zewnętrznych (cel dotacji)</t>
  </si>
  <si>
    <t>A.I.2.</t>
  </si>
  <si>
    <t>Dzień Przewodnika</t>
  </si>
  <si>
    <t>Przychody z dotacji Zarządu Głównego (cel dotacji)</t>
  </si>
  <si>
    <t>A.I.3.</t>
  </si>
  <si>
    <t xml:space="preserve">Działalność  statutowa </t>
  </si>
  <si>
    <t>Wydawnictwa do zbiorów CBG</t>
  </si>
  <si>
    <t>MG - odnowienie szlaków - wkład własny</t>
  </si>
  <si>
    <t>MSiT - odnowienie szlaków - wkład własny</t>
  </si>
  <si>
    <t>Baza Szlaków</t>
  </si>
  <si>
    <t>Fundusz awaryjny</t>
  </si>
  <si>
    <t>Gazeta Górska</t>
  </si>
  <si>
    <t>Wierchy</t>
  </si>
  <si>
    <t>Wydawnictwa - Górale</t>
  </si>
  <si>
    <t>Konkurs praca doktorska</t>
  </si>
  <si>
    <t>Wydawnictwa jubileuszowe ( Oddział Stanisławowski PTT, Zofia Radwańska Paryska, Anglicy w tatrach, Szlaki)</t>
  </si>
  <si>
    <t>Ośrodki podkomisji</t>
  </si>
  <si>
    <t>działalność KTG</t>
  </si>
  <si>
    <t>działalność KTN</t>
  </si>
  <si>
    <t>działalność KGTJ</t>
  </si>
  <si>
    <t>Strategia działalności statutowej  - PROO</t>
  </si>
  <si>
    <t>Aplikacja mobilna GOT PTTK ,promocja, wspólpraca z samorządami - PROO</t>
  </si>
  <si>
    <t>Koszty nieodpłatnej działalności pożytku publicznego</t>
  </si>
  <si>
    <t>B.I.</t>
  </si>
  <si>
    <t>Amortyzacja</t>
  </si>
  <si>
    <t>Zużycie materiałów i energii</t>
  </si>
  <si>
    <t>Usługi obce</t>
  </si>
  <si>
    <t>Podatki i opłaty</t>
  </si>
  <si>
    <t>Ubezpieczenia społeczne i inne świadczenia</t>
  </si>
  <si>
    <t>Pozostałe koszty rodzajowe</t>
  </si>
  <si>
    <t>Przychody z działalności gospodarczej</t>
  </si>
  <si>
    <t>C.I.</t>
  </si>
  <si>
    <t>Sprzedaż towarów</t>
  </si>
  <si>
    <t>Sprzedaż usług</t>
  </si>
  <si>
    <t>Koszty działalności gospodarczej</t>
  </si>
  <si>
    <t>C.II.</t>
  </si>
  <si>
    <t>Koszt własny sprzedaży</t>
  </si>
  <si>
    <t>F.</t>
  </si>
  <si>
    <t>Pozostałe przychody operacyjne</t>
  </si>
  <si>
    <t>H.</t>
  </si>
  <si>
    <t>Pozostałe koszty operacyjne</t>
  </si>
  <si>
    <t>Przychody finansowe</t>
  </si>
  <si>
    <t>J.</t>
  </si>
  <si>
    <t>Koszty finansowe</t>
  </si>
  <si>
    <t>K.</t>
  </si>
  <si>
    <t>Zysk (strata) netto</t>
  </si>
  <si>
    <t>N.</t>
  </si>
  <si>
    <t xml:space="preserve"> Zakup nagród, pucharów, banerów promujących wybrane imprezy turystyki wodnej  
</t>
  </si>
  <si>
    <t xml:space="preserve">Promocja Polskich Szlaków Wodnych: odznak Szlak Wisły, Szlak Odry, Szlak Pętli Wielkopolskiej, Pętli Toruńskiej i Pętli Żuław i Zalewu Wiślanego, Szlaku Warty (dzienniczki, odznaki),  
</t>
  </si>
  <si>
    <t>Przeprowadzenie konkursu im. gen. I. Prądzyńskiego</t>
  </si>
  <si>
    <t>Biuro rachunkowe + audyt zewnętrzy finansów CTW</t>
  </si>
  <si>
    <t xml:space="preserve">Obsługa biurowa komisji wodnych (zakup papieru, kopert, znaczków, usługi obce)                                                                                                                                                  
</t>
  </si>
  <si>
    <t xml:space="preserve">Zakup chemicznych środków czystości </t>
  </si>
  <si>
    <t>Rezerwa budżetowa</t>
  </si>
  <si>
    <t xml:space="preserve">Planowane wpływy i wydatki -  zapotrzebowanie na środki finansowe w ramach działań prowadzonych przez jednostkę </t>
  </si>
  <si>
    <t>CentrumTurystyki Wodnej PTTK</t>
  </si>
  <si>
    <t>Wpłaty na działalność statutową-darowizny</t>
  </si>
  <si>
    <t>Przychody z dotacji zewnętrznych</t>
  </si>
  <si>
    <t xml:space="preserve">Dotacje ministerialne, jst, inne </t>
  </si>
  <si>
    <t>Przychody z dotacji Zarządu Głównego</t>
  </si>
  <si>
    <t>Regulaminowe posiedzenia Rady Programowej - obsługa zebrań, delegacje</t>
  </si>
  <si>
    <t xml:space="preserve">Udział w imprezach promujacych turystykę wodną, promujacych obiekty PTTK, Nagrodę Przyjaznego Brzegu, konkurs im. gen. I. Prądzyńskiego </t>
  </si>
  <si>
    <t xml:space="preserve">Przygotowanie i realizacja konkursu Nagrody Przyjaznego Brzegu - jubileuszowa XX edycja (materiały biurowe, posiedzenie jury, Komitetu Honorowego NPB, nagrody dla laureatów, nagroda Prezesa PTTK, delegacje obsługi, organizacja debaty „Co zrobić, aby polskie brzegi były bardziej przyjazne”, drobne upominki i dyplomy dla długoletnich jurorów), 
 </t>
  </si>
  <si>
    <t xml:space="preserve">Druk wydawnictw: biuletyn Nagrody Przyjaznego Brzegu, wydawnictwa podsumowującego 20 edycji konkursu Nagroda Przyjaznego Brzegu oraz projektu "Powitanie Uni Europejskiej na polskich wodach",  inne wydawnictwa i druki w zależności od potrzeb </t>
  </si>
  <si>
    <t xml:space="preserve">Przedsięwzięcia związane z XX edycją konkursu Nagroda Przyjaznego Brzegu (opracowanie materiałów dotyczących wszystkich nominowanych i charakterystyk laureatów pod kątem ich dotychczasowego dorobku i ewaluacji projektów, przygotowanie prezentacji i nagranie płyt CD).  
</t>
  </si>
  <si>
    <t xml:space="preserve">Przeprowadzenie 5 szkoleń pozwalających uzyskać lub podwyższyć uprawnienia kadry programowej Komisji ZG PTTK, w części teoretycznej obejmującej przepisy prawne zawarte w ustawie „O imprezach turystycznych i powiązanych usługach” i przepisach pokrewnych, zajęć z praktycznej umiejętności udzielania pierwszej pomocy przedmedycznej  
           </t>
  </si>
  <si>
    <t xml:space="preserve">Obsługa serwisu Polskie Szlaki Wodne (koszty utrzymania adresu, webmastera)  
</t>
  </si>
  <si>
    <t xml:space="preserve">Koszty najmu lokalu Kasprowicza 40 (czynsz + CO + woda) </t>
  </si>
  <si>
    <t>Media  energia ektryczna -7000zł, reklama zewnętrzna + telefon+ internet - 8500zł</t>
  </si>
  <si>
    <t>Koszty wynagrodzeń: CTW PTTK (nie zatrudnia pracowników na etat. Umowy o dzieło i umowy zlecenie zatwierdzone przez SG ZG PTTK)</t>
  </si>
  <si>
    <t>Narzuty na wynagrodzenia - ZUS</t>
  </si>
  <si>
    <t>Zakup defibliratora do siedziby CTW</t>
  </si>
  <si>
    <t>Zakończenie digitalizacji archiwalnych materiałów dotyczacych historii turystyki żeglarskiej w PTTK (nagranie na nośniki)</t>
  </si>
  <si>
    <t xml:space="preserve">Usługi obce </t>
  </si>
  <si>
    <t xml:space="preserve">Pozostałe koszty rodzajowe </t>
  </si>
  <si>
    <t>Materiały i energia</t>
  </si>
  <si>
    <t>Usługi</t>
  </si>
  <si>
    <t>Centrum Fotografii Krajznawczej PTTK</t>
  </si>
  <si>
    <t>Sprzedaż Wędrownika</t>
  </si>
  <si>
    <t>Ministerstwo Lultury i Dziedzictwa Narodowego - Kultura Cyfrowa + Infrastruktura</t>
  </si>
  <si>
    <t>Województwo Łódzkie - Wędrownik</t>
  </si>
  <si>
    <t>Jubileusz CFK PTTK, wernisaż, wykłady, podsumowanie projektu ministerialnego</t>
  </si>
  <si>
    <t>Forum Fotografii Krajoznawczej - organizacja jubileuszowego wernisażu Fryderyka Kremsera</t>
  </si>
  <si>
    <t>Organizacja Szkolenia dla krajoznawców PTTK w Polsce</t>
  </si>
  <si>
    <t>Organizacja wystaw, kursów i szkoleń z zakresu fotografii dla młodzieży</t>
  </si>
  <si>
    <t>Pozostała działaność statutowa CFK PTTK</t>
  </si>
  <si>
    <t>Działalność statutowa CFK PTTK (wkład własny do projektów)</t>
  </si>
  <si>
    <t xml:space="preserve">Amortyzacja </t>
  </si>
  <si>
    <t xml:space="preserve">Zużycie materiałów </t>
  </si>
  <si>
    <t xml:space="preserve">Podatki i opłaty </t>
  </si>
  <si>
    <t xml:space="preserve">Wynagrodzenia pracowników </t>
  </si>
  <si>
    <t xml:space="preserve">Składki ZUS koszt pracodawcy </t>
  </si>
  <si>
    <t>MKiND - koszty obsługi projektów</t>
  </si>
  <si>
    <t xml:space="preserve">Opłata za wynajem pomieszczeń biurowych </t>
  </si>
  <si>
    <t>Refundacja kosztów mediów (energia elektryczna, energia cieplna, dostawa wody i odprowadzania ścieków )</t>
  </si>
  <si>
    <t xml:space="preserve">Zużycie energii elektrycznej </t>
  </si>
  <si>
    <t xml:space="preserve">Zużycie energii cieplnej </t>
  </si>
  <si>
    <t xml:space="preserve">Zużycie wody i opłata za ścieki </t>
  </si>
  <si>
    <t xml:space="preserve">Monitoring budynku </t>
  </si>
  <si>
    <t xml:space="preserve">Wynagrodzenie pracowników </t>
  </si>
  <si>
    <t>Odsetki od środków na rachunku bankowym</t>
  </si>
  <si>
    <t>Odsetki za nieterminową zapłatę faktury</t>
  </si>
  <si>
    <t xml:space="preserve">Sporządziła: Danuta Jankowska </t>
  </si>
  <si>
    <t xml:space="preserve">Zatwierdził: Marek Lawin </t>
  </si>
  <si>
    <t>wynagrodzenie z UoP</t>
  </si>
  <si>
    <t>wynagordzenia zleceniobiorców po przekształceniu na UoP</t>
  </si>
  <si>
    <t>Instytucja Certyfikująca (koordynator)</t>
  </si>
  <si>
    <t>XIII.</t>
  </si>
  <si>
    <t>Dzialalność Instytucji Certyfikującej</t>
  </si>
  <si>
    <t>Szkolenia (Białystok, nieodpłatne)</t>
  </si>
  <si>
    <t>zakup (wypożyczennie) sprzętu audio do oprowadzania wycieczek</t>
  </si>
  <si>
    <t>sprzęt (drukarka) i materiały biurowe</t>
  </si>
  <si>
    <t xml:space="preserve">delegacje </t>
  </si>
  <si>
    <t>1.III.a24</t>
  </si>
  <si>
    <t>Komisja ds. turystyki w środowisku służb mundurowych</t>
  </si>
  <si>
    <t>30.</t>
  </si>
  <si>
    <t>rezerwa na nieprzewidziane wydatki</t>
  </si>
  <si>
    <t>Utrzymanie serwera z bazą-serwer mirror</t>
  </si>
  <si>
    <t>2.XIII.</t>
  </si>
  <si>
    <t xml:space="preserve"> Działalność Instytucji Certyfikującej</t>
  </si>
  <si>
    <t>2.III.</t>
  </si>
  <si>
    <t>Wydatki na Bazę Danych Członków PTTK</t>
  </si>
  <si>
    <t xml:space="preserve">Rozwój Bazy Danych Członków PTTK - łącznie </t>
  </si>
  <si>
    <t xml:space="preserve">Obsługa serwera z bazą danych członków PTTK </t>
  </si>
  <si>
    <t>Konfiguracja serwera bazy danych</t>
  </si>
  <si>
    <t>hosting serwera bazy danych</t>
  </si>
  <si>
    <t>dodatkowe prace wdrożenia systemu płatności składek członkowskich przez BM</t>
  </si>
  <si>
    <t>utrzymanie dostępu systemu płatności elektronicznych</t>
  </si>
  <si>
    <t>wprowadzanie danych do serwera baza danych członków PTTK</t>
  </si>
  <si>
    <t xml:space="preserve">serwis aplikacji Baza Danych Członków </t>
  </si>
  <si>
    <t xml:space="preserve">prace dodatkowe:PłatnElektr,Weryfikacja Pesel,moduł Komisji,prezentacja danych moduł Władz Naczelnych,rozliczenia płatności </t>
  </si>
  <si>
    <t>1.III.c.19</t>
  </si>
  <si>
    <t>Komisja Środowiska Służb Mundurowych</t>
  </si>
  <si>
    <t>aplikacja ZG PTTK</t>
  </si>
  <si>
    <t>Budżet 2024  po zmianach</t>
  </si>
  <si>
    <t xml:space="preserve">Budżet po zmianach </t>
  </si>
  <si>
    <t>Budżet po zmianach</t>
  </si>
  <si>
    <t xml:space="preserve">Różnice </t>
  </si>
  <si>
    <t>Różnice</t>
  </si>
  <si>
    <t>Plan budżetu PTTK na 2024 rok - zmiana</t>
  </si>
  <si>
    <t>Różnica</t>
  </si>
  <si>
    <t>Budżet 2024  uchw 93/XX/2024</t>
  </si>
  <si>
    <t>Budżet 2024  uchw 93/XX/2025</t>
  </si>
  <si>
    <t>Budżet 2024  uchw 93/XX/2026</t>
  </si>
  <si>
    <t xml:space="preserve">Budżet 2024  po zmianach </t>
  </si>
  <si>
    <t>Cyfrowe Kompetencje Kadry Turystycznej-Zintegrowane Szkolenia Kwalifikacji Turystycznych (wkład własny finansowy)</t>
  </si>
  <si>
    <t>MSiT- znakowanie szlaków (wkład własny finansowy)</t>
  </si>
  <si>
    <t>MG - odnowienie szlaków (wkład własny finansowy)</t>
  </si>
  <si>
    <t>MSiT - odnowienie szlaków (wkład własny finansowy)</t>
  </si>
  <si>
    <t>CFK (wkład własny finansowy)</t>
  </si>
  <si>
    <t>CTW - projekt z MSiT (wkład własny finansowy)</t>
  </si>
  <si>
    <t>Strategia działalności Statutowej - PROO (wkład własny finansowy)</t>
  </si>
  <si>
    <t>Budżet 2024               po zmianach</t>
  </si>
  <si>
    <t>Budżet 2024</t>
  </si>
  <si>
    <t>Budżet 2024                po zmianach</t>
  </si>
  <si>
    <t>Budżet 2024 uchw 93/XX/2024</t>
  </si>
  <si>
    <t>Korekta planu budżetowego COTG PTTK</t>
  </si>
  <si>
    <t>korekta 2024</t>
  </si>
  <si>
    <t>Wydawnictwa jubileuszowe (Oddział Stanisławowski PTT, Zofia Radwańska Paryska, Anglicy w tatrach, Szlaki)</t>
  </si>
  <si>
    <t>Aplikacja mobilna OTP PTTK, promocja, współpraca z samorządami - PROO</t>
  </si>
  <si>
    <t>3a</t>
  </si>
  <si>
    <t>1.III.h</t>
  </si>
  <si>
    <t>1.I.e</t>
  </si>
  <si>
    <t>1.III.a</t>
  </si>
  <si>
    <t>Załącznik nr 1 do uchwały Zarządu Głównego PTTK nr 133/XX/2024 z dnia 14 grudnia 2024 r.</t>
  </si>
  <si>
    <t>Załącznik nr 2 do uchwały Zarządu Głównego PTTK nr 133/XX/2024 z dnia 14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</si>
</sst>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_-* #,##0.00\ _z_ł_-;\-* #,##0.00\ _z_ł_-;_-* \-??\ _z_ł_-;_-@_-"/>
  </numFmts>
  <fonts count="39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name val="Calibri"/>
      <family val="2"/>
      <charset val="238"/>
    </font>
    <font>
      <sz val="11"/>
      <color indexed="10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Border="0"/>
    <xf numFmtId="0" fontId="8" fillId="0" borderId="0"/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166" fontId="27" fillId="0" borderId="0" applyBorder="0" applyProtection="0"/>
    <xf numFmtId="0" fontId="38" fillId="0" borderId="0"/>
  </cellStyleXfs>
  <cellXfs count="814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9" fillId="0" borderId="12" xfId="3" applyFont="1" applyBorder="1" applyAlignment="1">
      <alignment vertical="center"/>
    </xf>
    <xf numFmtId="0" fontId="10" fillId="0" borderId="13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9" fillId="0" borderId="14" xfId="3" applyFont="1" applyBorder="1" applyAlignment="1">
      <alignment vertical="center" wrapText="1"/>
    </xf>
    <xf numFmtId="0" fontId="9" fillId="0" borderId="14" xfId="3" applyFont="1" applyBorder="1" applyAlignment="1">
      <alignment vertical="center"/>
    </xf>
    <xf numFmtId="0" fontId="9" fillId="0" borderId="13" xfId="3" applyFont="1" applyBorder="1" applyAlignment="1">
      <alignment horizontal="center" vertical="center" wrapText="1"/>
    </xf>
    <xf numFmtId="0" fontId="9" fillId="0" borderId="15" xfId="3" applyFont="1" applyBorder="1" applyAlignment="1">
      <alignment vertical="center" wrapText="1"/>
    </xf>
    <xf numFmtId="164" fontId="1" fillId="0" borderId="5" xfId="0" applyNumberFormat="1" applyFont="1" applyBorder="1"/>
    <xf numFmtId="0" fontId="14" fillId="0" borderId="0" xfId="0" applyFont="1"/>
    <xf numFmtId="0" fontId="1" fillId="0" borderId="2" xfId="0" applyFont="1" applyBorder="1"/>
    <xf numFmtId="4" fontId="2" fillId="0" borderId="5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165" fontId="2" fillId="0" borderId="14" xfId="1" applyNumberFormat="1" applyFont="1" applyBorder="1" applyAlignment="1">
      <alignment vertical="center"/>
    </xf>
    <xf numFmtId="165" fontId="2" fillId="0" borderId="14" xfId="3" applyNumberFormat="1" applyFont="1" applyBorder="1" applyAlignment="1">
      <alignment horizontal="right" vertical="center"/>
    </xf>
    <xf numFmtId="165" fontId="2" fillId="0" borderId="14" xfId="3" applyNumberFormat="1" applyFont="1" applyBorder="1" applyAlignment="1">
      <alignment vertical="center"/>
    </xf>
    <xf numFmtId="0" fontId="1" fillId="2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0" fontId="20" fillId="0" borderId="0" xfId="0" applyFont="1" applyAlignment="1">
      <alignment vertical="center"/>
    </xf>
    <xf numFmtId="0" fontId="9" fillId="2" borderId="5" xfId="0" applyFont="1" applyFill="1" applyBorder="1" applyAlignment="1">
      <alignment vertical="top" wrapText="1"/>
    </xf>
    <xf numFmtId="0" fontId="1" fillId="2" borderId="0" xfId="0" applyFont="1" applyFill="1"/>
    <xf numFmtId="0" fontId="2" fillId="2" borderId="5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1" fillId="2" borderId="5" xfId="0" applyFont="1" applyFill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165" fontId="2" fillId="2" borderId="11" xfId="3" applyNumberFormat="1" applyFont="1" applyFill="1" applyBorder="1" applyAlignment="1">
      <alignment horizontal="right" vertical="center"/>
    </xf>
    <xf numFmtId="0" fontId="9" fillId="2" borderId="12" xfId="3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vertical="center"/>
    </xf>
    <xf numFmtId="165" fontId="2" fillId="2" borderId="14" xfId="3" applyNumberFormat="1" applyFont="1" applyFill="1" applyBorder="1" applyAlignment="1">
      <alignment horizontal="right" vertical="center"/>
    </xf>
    <xf numFmtId="0" fontId="9" fillId="2" borderId="13" xfId="3" applyFont="1" applyFill="1" applyBorder="1" applyAlignment="1">
      <alignment horizontal="center" vertical="center" wrapText="1"/>
    </xf>
    <xf numFmtId="0" fontId="9" fillId="2" borderId="14" xfId="3" applyFont="1" applyFill="1" applyBorder="1" applyAlignment="1">
      <alignment vertical="center" wrapText="1"/>
    </xf>
    <xf numFmtId="0" fontId="9" fillId="2" borderId="12" xfId="3" applyFont="1" applyFill="1" applyBorder="1" applyAlignment="1">
      <alignment horizontal="center" vertical="center"/>
    </xf>
    <xf numFmtId="165" fontId="2" fillId="0" borderId="23" xfId="3" applyNumberFormat="1" applyFont="1" applyBorder="1" applyAlignment="1">
      <alignment horizontal="right" vertical="center"/>
    </xf>
    <xf numFmtId="0" fontId="1" fillId="2" borderId="26" xfId="0" applyFont="1" applyFill="1" applyBorder="1"/>
    <xf numFmtId="0" fontId="1" fillId="2" borderId="4" xfId="0" applyFont="1" applyFill="1" applyBorder="1"/>
    <xf numFmtId="0" fontId="1" fillId="2" borderId="27" xfId="0" applyFont="1" applyFill="1" applyBorder="1"/>
    <xf numFmtId="164" fontId="1" fillId="2" borderId="0" xfId="0" applyNumberFormat="1" applyFont="1" applyFill="1"/>
    <xf numFmtId="0" fontId="1" fillId="2" borderId="2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" fillId="2" borderId="5" xfId="0" applyFont="1" applyFill="1" applyBorder="1" applyAlignment="1">
      <alignment horizontal="center" wrapText="1"/>
    </xf>
    <xf numFmtId="3" fontId="1" fillId="2" borderId="5" xfId="0" applyNumberFormat="1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5" xfId="0" applyFont="1" applyFill="1" applyBorder="1"/>
    <xf numFmtId="0" fontId="1" fillId="0" borderId="5" xfId="0" applyFont="1" applyBorder="1"/>
    <xf numFmtId="0" fontId="1" fillId="2" borderId="1" xfId="0" applyFont="1" applyFill="1" applyBorder="1"/>
    <xf numFmtId="0" fontId="1" fillId="2" borderId="25" xfId="0" applyFont="1" applyFill="1" applyBorder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6" fillId="0" borderId="5" xfId="4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/>
    <xf numFmtId="164" fontId="9" fillId="0" borderId="5" xfId="0" applyNumberFormat="1" applyFont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right" vertical="center" wrapText="1"/>
    </xf>
    <xf numFmtId="164" fontId="9" fillId="2" borderId="5" xfId="0" applyNumberFormat="1" applyFont="1" applyFill="1" applyBorder="1"/>
    <xf numFmtId="0" fontId="1" fillId="2" borderId="38" xfId="0" applyFont="1" applyFill="1" applyBorder="1"/>
    <xf numFmtId="164" fontId="1" fillId="2" borderId="25" xfId="0" applyNumberFormat="1" applyFont="1" applyFill="1" applyBorder="1"/>
    <xf numFmtId="0" fontId="9" fillId="2" borderId="16" xfId="3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13" fillId="2" borderId="5" xfId="0" applyNumberFormat="1" applyFont="1" applyFill="1" applyBorder="1"/>
    <xf numFmtId="0" fontId="1" fillId="2" borderId="5" xfId="0" applyFont="1" applyFill="1" applyBorder="1" applyAlignment="1">
      <alignment vertical="top"/>
    </xf>
    <xf numFmtId="8" fontId="1" fillId="2" borderId="5" xfId="0" applyNumberFormat="1" applyFont="1" applyFill="1" applyBorder="1" applyAlignment="1">
      <alignment vertical="top" wrapText="1"/>
    </xf>
    <xf numFmtId="8" fontId="1" fillId="4" borderId="5" xfId="0" applyNumberFormat="1" applyFont="1" applyFill="1" applyBorder="1" applyAlignment="1">
      <alignment vertical="top" wrapText="1"/>
    </xf>
    <xf numFmtId="8" fontId="1" fillId="2" borderId="5" xfId="0" applyNumberFormat="1" applyFont="1" applyFill="1" applyBorder="1"/>
    <xf numFmtId="0" fontId="2" fillId="2" borderId="4" xfId="0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1" fillId="2" borderId="37" xfId="0" applyFont="1" applyFill="1" applyBorder="1"/>
    <xf numFmtId="0" fontId="1" fillId="2" borderId="37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0" borderId="27" xfId="0" applyFont="1" applyBorder="1"/>
    <xf numFmtId="164" fontId="1" fillId="0" borderId="14" xfId="0" applyNumberFormat="1" applyFont="1" applyBorder="1"/>
    <xf numFmtId="164" fontId="1" fillId="0" borderId="30" xfId="0" applyNumberFormat="1" applyFont="1" applyBorder="1"/>
    <xf numFmtId="0" fontId="1" fillId="2" borderId="4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37" xfId="0" applyFont="1" applyBorder="1"/>
    <xf numFmtId="164" fontId="1" fillId="0" borderId="22" xfId="0" applyNumberFormat="1" applyFont="1" applyBorder="1"/>
    <xf numFmtId="0" fontId="9" fillId="2" borderId="5" xfId="0" applyFont="1" applyFill="1" applyBorder="1" applyAlignment="1">
      <alignment wrapText="1"/>
    </xf>
    <xf numFmtId="0" fontId="9" fillId="2" borderId="25" xfId="0" applyFont="1" applyFill="1" applyBorder="1"/>
    <xf numFmtId="0" fontId="9" fillId="2" borderId="19" xfId="0" applyFont="1" applyFill="1" applyBorder="1"/>
    <xf numFmtId="0" fontId="9" fillId="2" borderId="13" xfId="0" applyFont="1" applyFill="1" applyBorder="1"/>
    <xf numFmtId="164" fontId="9" fillId="2" borderId="5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4" fontId="1" fillId="5" borderId="5" xfId="0" applyNumberFormat="1" applyFont="1" applyFill="1" applyBorder="1"/>
    <xf numFmtId="164" fontId="1" fillId="5" borderId="25" xfId="0" applyNumberFormat="1" applyFont="1" applyFill="1" applyBorder="1"/>
    <xf numFmtId="164" fontId="1" fillId="0" borderId="25" xfId="0" applyNumberFormat="1" applyFont="1" applyBorder="1"/>
    <xf numFmtId="164" fontId="1" fillId="2" borderId="36" xfId="0" applyNumberFormat="1" applyFont="1" applyFill="1" applyBorder="1"/>
    <xf numFmtId="165" fontId="2" fillId="2" borderId="16" xfId="3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9" fillId="2" borderId="25" xfId="0" applyNumberFormat="1" applyFont="1" applyFill="1" applyBorder="1"/>
    <xf numFmtId="0" fontId="1" fillId="2" borderId="37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3" fontId="1" fillId="2" borderId="0" xfId="0" applyNumberFormat="1" applyFont="1" applyFill="1"/>
    <xf numFmtId="4" fontId="23" fillId="2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/>
    <xf numFmtId="4" fontId="1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/>
    </xf>
    <xf numFmtId="165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/>
    <xf numFmtId="0" fontId="1" fillId="0" borderId="5" xfId="0" applyFont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left" vertical="center"/>
    </xf>
    <xf numFmtId="4" fontId="1" fillId="0" borderId="0" xfId="0" applyNumberFormat="1" applyFont="1"/>
    <xf numFmtId="4" fontId="7" fillId="0" borderId="5" xfId="0" applyNumberFormat="1" applyFont="1" applyBorder="1"/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2" fillId="2" borderId="0" xfId="3" applyNumberFormat="1" applyFont="1" applyFill="1" applyAlignment="1">
      <alignment horizontal="right" vertical="center"/>
    </xf>
    <xf numFmtId="165" fontId="2" fillId="0" borderId="0" xfId="1" applyNumberFormat="1" applyFont="1" applyBorder="1" applyAlignment="1">
      <alignment vertical="center"/>
    </xf>
    <xf numFmtId="0" fontId="2" fillId="0" borderId="0" xfId="5" applyFont="1"/>
    <xf numFmtId="0" fontId="13" fillId="7" borderId="54" xfId="0" applyFont="1" applyFill="1" applyBorder="1" applyAlignment="1">
      <alignment horizontal="center" wrapText="1"/>
    </xf>
    <xf numFmtId="0" fontId="13" fillId="7" borderId="54" xfId="0" applyFont="1" applyFill="1" applyBorder="1" applyAlignment="1">
      <alignment horizontal="center"/>
    </xf>
    <xf numFmtId="164" fontId="13" fillId="7" borderId="54" xfId="0" applyNumberFormat="1" applyFont="1" applyFill="1" applyBorder="1" applyAlignment="1">
      <alignment horizontal="right"/>
    </xf>
    <xf numFmtId="0" fontId="1" fillId="2" borderId="57" xfId="0" applyFont="1" applyFill="1" applyBorder="1" applyAlignment="1">
      <alignment horizontal="right"/>
    </xf>
    <xf numFmtId="164" fontId="1" fillId="2" borderId="59" xfId="0" applyNumberFormat="1" applyFont="1" applyFill="1" applyBorder="1" applyAlignment="1">
      <alignment horizontal="right"/>
    </xf>
    <xf numFmtId="0" fontId="1" fillId="2" borderId="39" xfId="0" applyFont="1" applyFill="1" applyBorder="1" applyAlignment="1">
      <alignment horizontal="right"/>
    </xf>
    <xf numFmtId="164" fontId="1" fillId="2" borderId="30" xfId="0" applyNumberFormat="1" applyFont="1" applyFill="1" applyBorder="1" applyAlignment="1">
      <alignment horizontal="right"/>
    </xf>
    <xf numFmtId="164" fontId="1" fillId="2" borderId="58" xfId="0" applyNumberFormat="1" applyFont="1" applyFill="1" applyBorder="1" applyAlignment="1">
      <alignment horizontal="right"/>
    </xf>
    <xf numFmtId="0" fontId="1" fillId="2" borderId="44" xfId="0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164" fontId="1" fillId="2" borderId="28" xfId="0" applyNumberFormat="1" applyFont="1" applyFill="1" applyBorder="1" applyAlignment="1">
      <alignment horizontal="right"/>
    </xf>
    <xf numFmtId="0" fontId="1" fillId="0" borderId="3" xfId="0" applyFont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right" vertical="top" wrapText="1"/>
    </xf>
    <xf numFmtId="0" fontId="1" fillId="0" borderId="5" xfId="0" applyFont="1" applyBorder="1" applyAlignment="1">
      <alignment vertical="top" wrapText="1"/>
    </xf>
    <xf numFmtId="164" fontId="1" fillId="2" borderId="5" xfId="0" applyNumberFormat="1" applyFont="1" applyFill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horizontal="right" vertical="top" wrapText="1"/>
    </xf>
    <xf numFmtId="0" fontId="1" fillId="2" borderId="57" xfId="0" applyFont="1" applyFill="1" applyBorder="1" applyAlignment="1">
      <alignment horizontal="right" vertical="top" wrapText="1"/>
    </xf>
    <xf numFmtId="164" fontId="1" fillId="2" borderId="4" xfId="0" applyNumberFormat="1" applyFont="1" applyFill="1" applyBorder="1" applyAlignment="1">
      <alignment horizontal="right"/>
    </xf>
    <xf numFmtId="0" fontId="1" fillId="2" borderId="27" xfId="0" applyFont="1" applyFill="1" applyBorder="1" applyAlignment="1">
      <alignment horizontal="right" vertical="top" wrapText="1"/>
    </xf>
    <xf numFmtId="164" fontId="1" fillId="2" borderId="5" xfId="0" applyNumberFormat="1" applyFont="1" applyFill="1" applyBorder="1" applyAlignment="1">
      <alignment horizontal="right"/>
    </xf>
    <xf numFmtId="0" fontId="1" fillId="2" borderId="26" xfId="0" applyFont="1" applyFill="1" applyBorder="1" applyAlignment="1">
      <alignment horizontal="right" vertical="top" wrapText="1"/>
    </xf>
    <xf numFmtId="0" fontId="1" fillId="2" borderId="61" xfId="0" applyFont="1" applyFill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horizontal="right"/>
    </xf>
    <xf numFmtId="0" fontId="1" fillId="2" borderId="58" xfId="0" applyFont="1" applyFill="1" applyBorder="1" applyAlignment="1">
      <alignment horizontal="right" vertical="top" wrapText="1"/>
    </xf>
    <xf numFmtId="164" fontId="18" fillId="2" borderId="59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 vertical="top" wrapText="1"/>
    </xf>
    <xf numFmtId="164" fontId="18" fillId="2" borderId="14" xfId="0" applyNumberFormat="1" applyFont="1" applyFill="1" applyBorder="1" applyAlignment="1">
      <alignment horizontal="right"/>
    </xf>
    <xf numFmtId="0" fontId="1" fillId="2" borderId="28" xfId="0" applyFont="1" applyFill="1" applyBorder="1" applyAlignment="1">
      <alignment horizontal="right" vertical="top" wrapText="1"/>
    </xf>
    <xf numFmtId="164" fontId="18" fillId="2" borderId="30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0" fontId="1" fillId="2" borderId="39" xfId="0" applyFont="1" applyFill="1" applyBorder="1" applyAlignment="1">
      <alignment horizontal="right" vertical="top" wrapText="1"/>
    </xf>
    <xf numFmtId="0" fontId="1" fillId="2" borderId="42" xfId="0" applyFont="1" applyFill="1" applyBorder="1" applyAlignment="1">
      <alignment horizontal="right" vertical="top" wrapText="1"/>
    </xf>
    <xf numFmtId="164" fontId="13" fillId="7" borderId="54" xfId="0" applyNumberFormat="1" applyFont="1" applyFill="1" applyBorder="1"/>
    <xf numFmtId="0" fontId="0" fillId="0" borderId="0" xfId="0" applyAlignment="1">
      <alignment vertical="top"/>
    </xf>
    <xf numFmtId="0" fontId="0" fillId="0" borderId="44" xfId="0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4" xfId="0" applyBorder="1" applyAlignment="1">
      <alignment vertical="top" wrapText="1"/>
    </xf>
    <xf numFmtId="0" fontId="1" fillId="0" borderId="45" xfId="0" applyFont="1" applyBorder="1" applyAlignment="1">
      <alignment vertical="top"/>
    </xf>
    <xf numFmtId="0" fontId="1" fillId="2" borderId="4" xfId="0" applyFont="1" applyFill="1" applyBorder="1" applyAlignment="1">
      <alignment horizontal="right" vertical="top" wrapText="1"/>
    </xf>
    <xf numFmtId="0" fontId="1" fillId="2" borderId="29" xfId="0" applyFont="1" applyFill="1" applyBorder="1" applyAlignment="1">
      <alignment horizontal="right" vertical="top" wrapText="1"/>
    </xf>
    <xf numFmtId="0" fontId="30" fillId="0" borderId="0" xfId="0" applyFont="1"/>
    <xf numFmtId="0" fontId="31" fillId="9" borderId="54" xfId="0" applyFont="1" applyFill="1" applyBorder="1" applyAlignment="1">
      <alignment horizontal="center" wrapText="1"/>
    </xf>
    <xf numFmtId="0" fontId="31" fillId="9" borderId="54" xfId="0" applyFont="1" applyFill="1" applyBorder="1" applyAlignment="1">
      <alignment horizontal="center"/>
    </xf>
    <xf numFmtId="164" fontId="31" fillId="9" borderId="54" xfId="0" applyNumberFormat="1" applyFont="1" applyFill="1" applyBorder="1" applyAlignment="1">
      <alignment horizontal="right"/>
    </xf>
    <xf numFmtId="0" fontId="30" fillId="10" borderId="57" xfId="0" applyFont="1" applyFill="1" applyBorder="1" applyAlignment="1">
      <alignment horizontal="right"/>
    </xf>
    <xf numFmtId="164" fontId="30" fillId="10" borderId="59" xfId="0" applyNumberFormat="1" applyFont="1" applyFill="1" applyBorder="1" applyAlignment="1">
      <alignment horizontal="right"/>
    </xf>
    <xf numFmtId="164" fontId="30" fillId="10" borderId="58" xfId="0" applyNumberFormat="1" applyFont="1" applyFill="1" applyBorder="1" applyAlignment="1">
      <alignment horizontal="right"/>
    </xf>
    <xf numFmtId="0" fontId="30" fillId="10" borderId="26" xfId="0" applyFont="1" applyFill="1" applyBorder="1" applyAlignment="1">
      <alignment horizontal="right" vertical="top" wrapText="1"/>
    </xf>
    <xf numFmtId="164" fontId="30" fillId="10" borderId="4" xfId="0" applyNumberFormat="1" applyFont="1" applyFill="1" applyBorder="1" applyAlignment="1">
      <alignment horizontal="right"/>
    </xf>
    <xf numFmtId="0" fontId="31" fillId="9" borderId="6" xfId="0" applyFont="1" applyFill="1" applyBorder="1" applyAlignment="1">
      <alignment horizontal="center" wrapText="1"/>
    </xf>
    <xf numFmtId="0" fontId="31" fillId="9" borderId="6" xfId="0" applyFont="1" applyFill="1" applyBorder="1" applyAlignment="1">
      <alignment horizontal="center"/>
    </xf>
    <xf numFmtId="164" fontId="31" fillId="9" borderId="6" xfId="0" applyNumberFormat="1" applyFont="1" applyFill="1" applyBorder="1" applyAlignment="1">
      <alignment horizontal="right"/>
    </xf>
    <xf numFmtId="0" fontId="30" fillId="0" borderId="5" xfId="0" applyFont="1" applyBorder="1" applyAlignment="1">
      <alignment vertical="top" wrapText="1"/>
    </xf>
    <xf numFmtId="164" fontId="30" fillId="10" borderId="5" xfId="0" applyNumberFormat="1" applyFont="1" applyFill="1" applyBorder="1" applyAlignment="1">
      <alignment horizontal="right" vertical="top" wrapText="1"/>
    </xf>
    <xf numFmtId="164" fontId="30" fillId="10" borderId="5" xfId="0" applyNumberFormat="1" applyFont="1" applyFill="1" applyBorder="1" applyAlignment="1">
      <alignment horizontal="right"/>
    </xf>
    <xf numFmtId="0" fontId="31" fillId="9" borderId="8" xfId="0" applyFont="1" applyFill="1" applyBorder="1" applyAlignment="1">
      <alignment horizontal="center" wrapText="1"/>
    </xf>
    <xf numFmtId="0" fontId="31" fillId="9" borderId="8" xfId="0" applyFont="1" applyFill="1" applyBorder="1" applyAlignment="1">
      <alignment horizontal="center"/>
    </xf>
    <xf numFmtId="164" fontId="31" fillId="9" borderId="8" xfId="0" applyNumberFormat="1" applyFont="1" applyFill="1" applyBorder="1" applyAlignment="1">
      <alignment horizontal="right"/>
    </xf>
    <xf numFmtId="0" fontId="30" fillId="10" borderId="58" xfId="0" applyFont="1" applyFill="1" applyBorder="1" applyAlignment="1">
      <alignment horizontal="right" vertical="top" wrapText="1"/>
    </xf>
    <xf numFmtId="164" fontId="32" fillId="10" borderId="59" xfId="0" applyNumberFormat="1" applyFont="1" applyFill="1" applyBorder="1" applyAlignment="1">
      <alignment horizontal="right"/>
    </xf>
    <xf numFmtId="0" fontId="30" fillId="10" borderId="5" xfId="0" applyFont="1" applyFill="1" applyBorder="1" applyAlignment="1">
      <alignment horizontal="right" vertical="top" wrapText="1"/>
    </xf>
    <xf numFmtId="164" fontId="32" fillId="10" borderId="14" xfId="0" applyNumberFormat="1" applyFont="1" applyFill="1" applyBorder="1" applyAlignment="1">
      <alignment horizontal="right"/>
    </xf>
    <xf numFmtId="0" fontId="30" fillId="10" borderId="57" xfId="0" applyFont="1" applyFill="1" applyBorder="1" applyAlignment="1">
      <alignment horizontal="right" vertical="top" wrapText="1"/>
    </xf>
    <xf numFmtId="164" fontId="30" fillId="10" borderId="2" xfId="0" applyNumberFormat="1" applyFont="1" applyFill="1" applyBorder="1" applyAlignment="1">
      <alignment horizontal="right"/>
    </xf>
    <xf numFmtId="0" fontId="30" fillId="10" borderId="27" xfId="0" applyFont="1" applyFill="1" applyBorder="1" applyAlignment="1">
      <alignment horizontal="right" vertical="top" wrapText="1"/>
    </xf>
    <xf numFmtId="164" fontId="30" fillId="10" borderId="14" xfId="0" applyNumberFormat="1" applyFont="1" applyFill="1" applyBorder="1" applyAlignment="1">
      <alignment horizontal="right"/>
    </xf>
    <xf numFmtId="0" fontId="30" fillId="10" borderId="39" xfId="0" applyFont="1" applyFill="1" applyBorder="1" applyAlignment="1">
      <alignment horizontal="right" vertical="top" wrapText="1"/>
    </xf>
    <xf numFmtId="164" fontId="30" fillId="10" borderId="30" xfId="0" applyNumberFormat="1" applyFont="1" applyFill="1" applyBorder="1" applyAlignment="1">
      <alignment horizontal="right"/>
    </xf>
    <xf numFmtId="164" fontId="30" fillId="10" borderId="3" xfId="0" applyNumberFormat="1" applyFont="1" applyFill="1" applyBorder="1" applyAlignment="1">
      <alignment horizontal="right"/>
    </xf>
    <xf numFmtId="0" fontId="30" fillId="10" borderId="42" xfId="0" applyFont="1" applyFill="1" applyBorder="1" applyAlignment="1">
      <alignment horizontal="right" vertical="top" wrapText="1"/>
    </xf>
    <xf numFmtId="164" fontId="31" fillId="9" borderId="54" xfId="0" applyNumberFormat="1" applyFont="1" applyFill="1" applyBorder="1"/>
    <xf numFmtId="0" fontId="0" fillId="0" borderId="19" xfId="0" applyBorder="1" applyAlignment="1">
      <alignment wrapText="1"/>
    </xf>
    <xf numFmtId="0" fontId="1" fillId="0" borderId="42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29" xfId="0" applyFont="1" applyBorder="1" applyAlignment="1">
      <alignment vertical="top"/>
    </xf>
    <xf numFmtId="0" fontId="1" fillId="2" borderId="25" xfId="0" applyFont="1" applyFill="1" applyBorder="1" applyAlignment="1">
      <alignment horizontal="left" wrapText="1"/>
    </xf>
    <xf numFmtId="0" fontId="0" fillId="0" borderId="13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37" xfId="0" applyBorder="1" applyAlignment="1">
      <alignment horizontal="right" vertical="top" wrapText="1"/>
    </xf>
    <xf numFmtId="8" fontId="0" fillId="0" borderId="32" xfId="0" applyNumberFormat="1" applyBorder="1" applyAlignment="1">
      <alignment horizontal="right" vertical="top" wrapText="1"/>
    </xf>
    <xf numFmtId="164" fontId="1" fillId="0" borderId="36" xfId="0" applyNumberFormat="1" applyFont="1" applyBorder="1" applyAlignment="1">
      <alignment vertical="top" wrapText="1"/>
    </xf>
    <xf numFmtId="164" fontId="1" fillId="0" borderId="18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8" fontId="1" fillId="0" borderId="0" xfId="0" applyNumberFormat="1" applyFont="1" applyAlignment="1">
      <alignment vertical="top"/>
    </xf>
    <xf numFmtId="164" fontId="13" fillId="0" borderId="38" xfId="0" applyNumberFormat="1" applyFont="1" applyBorder="1" applyAlignment="1">
      <alignment horizontal="right"/>
    </xf>
    <xf numFmtId="8" fontId="0" fillId="0" borderId="43" xfId="0" applyNumberFormat="1" applyBorder="1" applyAlignment="1">
      <alignment horizontal="right"/>
    </xf>
    <xf numFmtId="4" fontId="2" fillId="0" borderId="4" xfId="0" applyNumberFormat="1" applyFont="1" applyBorder="1" applyAlignment="1">
      <alignment horizontal="right" vertical="center"/>
    </xf>
    <xf numFmtId="0" fontId="1" fillId="0" borderId="1" xfId="0" applyFont="1" applyBorder="1"/>
    <xf numFmtId="44" fontId="1" fillId="0" borderId="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vertical="center"/>
    </xf>
    <xf numFmtId="44" fontId="1" fillId="0" borderId="5" xfId="0" applyNumberFormat="1" applyFont="1" applyBorder="1" applyAlignment="1">
      <alignment horizontal="right" vertical="center"/>
    </xf>
    <xf numFmtId="0" fontId="1" fillId="2" borderId="25" xfId="0" applyFont="1" applyFill="1" applyBorder="1" applyAlignment="1">
      <alignment vertical="center"/>
    </xf>
    <xf numFmtId="0" fontId="1" fillId="2" borderId="25" xfId="0" applyFont="1" applyFill="1" applyBorder="1" applyAlignment="1">
      <alignment wrapText="1"/>
    </xf>
    <xf numFmtId="0" fontId="10" fillId="0" borderId="24" xfId="3" applyFont="1" applyBorder="1" applyAlignment="1">
      <alignment horizontal="center" vertical="center"/>
    </xf>
    <xf numFmtId="0" fontId="0" fillId="0" borderId="24" xfId="0" applyBorder="1"/>
    <xf numFmtId="0" fontId="1" fillId="2" borderId="17" xfId="0" applyFont="1" applyFill="1" applyBorder="1"/>
    <xf numFmtId="164" fontId="1" fillId="2" borderId="17" xfId="0" applyNumberFormat="1" applyFont="1" applyFill="1" applyBorder="1"/>
    <xf numFmtId="164" fontId="10" fillId="0" borderId="37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9" fillId="0" borderId="37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0" fillId="0" borderId="37" xfId="0" applyBorder="1"/>
    <xf numFmtId="0" fontId="2" fillId="0" borderId="0" xfId="0" applyFont="1" applyAlignment="1">
      <alignment horizontal="center"/>
    </xf>
    <xf numFmtId="0" fontId="38" fillId="0" borderId="0" xfId="7"/>
    <xf numFmtId="0" fontId="37" fillId="0" borderId="0" xfId="7" applyFont="1"/>
    <xf numFmtId="0" fontId="38" fillId="0" borderId="0" xfId="7" applyAlignment="1">
      <alignment horizontal="center"/>
    </xf>
    <xf numFmtId="0" fontId="37" fillId="0" borderId="0" xfId="7" applyFont="1" applyAlignment="1">
      <alignment horizontal="center"/>
    </xf>
    <xf numFmtId="0" fontId="1" fillId="0" borderId="5" xfId="7" applyFont="1" applyBorder="1" applyAlignment="1">
      <alignment vertical="top" wrapText="1"/>
    </xf>
    <xf numFmtId="4" fontId="1" fillId="0" borderId="5" xfId="7" applyNumberFormat="1" applyFont="1" applyBorder="1" applyAlignment="1">
      <alignment horizontal="right" vertical="top" wrapText="1"/>
    </xf>
    <xf numFmtId="4" fontId="1" fillId="2" borderId="5" xfId="7" applyNumberFormat="1" applyFont="1" applyFill="1" applyBorder="1" applyAlignment="1">
      <alignment horizontal="right" vertical="top" wrapText="1"/>
    </xf>
    <xf numFmtId="0" fontId="1" fillId="0" borderId="2" xfId="7" applyFont="1" applyBorder="1" applyAlignment="1">
      <alignment vertical="top" wrapText="1"/>
    </xf>
    <xf numFmtId="4" fontId="1" fillId="0" borderId="2" xfId="7" applyNumberFormat="1" applyFont="1" applyBorder="1" applyAlignment="1">
      <alignment horizontal="right" vertical="top" wrapText="1"/>
    </xf>
    <xf numFmtId="4" fontId="1" fillId="2" borderId="2" xfId="7" applyNumberFormat="1" applyFont="1" applyFill="1" applyBorder="1" applyAlignment="1">
      <alignment horizontal="right" vertical="top" wrapText="1"/>
    </xf>
    <xf numFmtId="4" fontId="9" fillId="2" borderId="2" xfId="7" applyNumberFormat="1" applyFont="1" applyFill="1" applyBorder="1" applyAlignment="1">
      <alignment horizontal="right" vertical="top" wrapText="1"/>
    </xf>
    <xf numFmtId="0" fontId="1" fillId="13" borderId="0" xfId="7" applyFont="1" applyFill="1" applyAlignment="1">
      <alignment vertical="top" wrapText="1"/>
    </xf>
    <xf numFmtId="4" fontId="1" fillId="13" borderId="0" xfId="7" applyNumberFormat="1" applyFont="1" applyFill="1" applyAlignment="1">
      <alignment horizontal="right" vertical="top" wrapText="1"/>
    </xf>
    <xf numFmtId="4" fontId="9" fillId="13" borderId="0" xfId="7" applyNumberFormat="1" applyFont="1" applyFill="1" applyAlignment="1">
      <alignment horizontal="right" vertical="top" wrapText="1"/>
    </xf>
    <xf numFmtId="4" fontId="38" fillId="13" borderId="0" xfId="7" applyNumberFormat="1" applyFill="1"/>
    <xf numFmtId="0" fontId="1" fillId="0" borderId="4" xfId="7" applyFont="1" applyBorder="1" applyAlignment="1">
      <alignment vertical="top" wrapText="1"/>
    </xf>
    <xf numFmtId="4" fontId="1" fillId="0" borderId="4" xfId="7" applyNumberFormat="1" applyFont="1" applyBorder="1" applyAlignment="1">
      <alignment horizontal="right" vertical="top" wrapText="1"/>
    </xf>
    <xf numFmtId="4" fontId="1" fillId="2" borderId="4" xfId="7" applyNumberFormat="1" applyFont="1" applyFill="1" applyBorder="1" applyAlignment="1">
      <alignment horizontal="right" vertical="top" wrapText="1"/>
    </xf>
    <xf numFmtId="4" fontId="38" fillId="0" borderId="0" xfId="7" applyNumberFormat="1"/>
    <xf numFmtId="4" fontId="38" fillId="2" borderId="2" xfId="7" applyNumberFormat="1" applyFill="1" applyBorder="1" applyAlignment="1">
      <alignment horizontal="right" vertical="center"/>
    </xf>
    <xf numFmtId="0" fontId="1" fillId="13" borderId="0" xfId="7" applyFont="1" applyFill="1" applyAlignment="1">
      <alignment horizontal="left" vertical="center"/>
    </xf>
    <xf numFmtId="0" fontId="38" fillId="13" borderId="0" xfId="7" applyFill="1" applyAlignment="1">
      <alignment horizontal="left" vertical="center"/>
    </xf>
    <xf numFmtId="4" fontId="38" fillId="13" borderId="0" xfId="7" applyNumberFormat="1" applyFill="1" applyAlignment="1">
      <alignment horizontal="right" vertical="center"/>
    </xf>
    <xf numFmtId="4" fontId="38" fillId="0" borderId="0" xfId="7" applyNumberFormat="1" applyAlignment="1">
      <alignment horizontal="right"/>
    </xf>
    <xf numFmtId="4" fontId="2" fillId="12" borderId="4" xfId="0" applyNumberFormat="1" applyFont="1" applyFill="1" applyBorder="1" applyAlignment="1">
      <alignment horizontal="right" vertical="center"/>
    </xf>
    <xf numFmtId="4" fontId="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6" fillId="0" borderId="6" xfId="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0" fillId="0" borderId="0" xfId="0"/>
    <xf numFmtId="0" fontId="9" fillId="0" borderId="20" xfId="3" applyFont="1" applyBorder="1" applyAlignment="1">
      <alignment horizontal="right" vertical="center" wrapText="1"/>
    </xf>
    <xf numFmtId="0" fontId="0" fillId="0" borderId="21" xfId="0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9" fillId="2" borderId="16" xfId="3" applyFont="1" applyFill="1" applyBorder="1" applyAlignment="1">
      <alignment horizontal="left" vertical="center" wrapText="1"/>
    </xf>
    <xf numFmtId="0" fontId="9" fillId="2" borderId="10" xfId="3" applyFont="1" applyFill="1" applyBorder="1" applyAlignment="1">
      <alignment horizontal="left" vertical="center" wrapText="1"/>
    </xf>
    <xf numFmtId="0" fontId="9" fillId="2" borderId="11" xfId="3" applyFont="1" applyFill="1" applyBorder="1" applyAlignment="1">
      <alignment horizontal="left" vertical="center" wrapText="1"/>
    </xf>
    <xf numFmtId="0" fontId="9" fillId="2" borderId="13" xfId="3" applyFont="1" applyFill="1" applyBorder="1" applyAlignment="1">
      <alignment horizontal="left" vertical="center" wrapText="1"/>
    </xf>
    <xf numFmtId="0" fontId="9" fillId="2" borderId="14" xfId="3" applyFont="1" applyFill="1" applyBorder="1" applyAlignment="1">
      <alignment horizontal="left" vertical="center" wrapText="1"/>
    </xf>
    <xf numFmtId="0" fontId="9" fillId="2" borderId="17" xfId="3" applyFont="1" applyFill="1" applyBorder="1" applyAlignment="1">
      <alignment horizontal="left" vertical="center" wrapText="1"/>
    </xf>
    <xf numFmtId="0" fontId="9" fillId="2" borderId="18" xfId="3" applyFont="1" applyFill="1" applyBorder="1" applyAlignment="1">
      <alignment horizontal="left" vertical="center" wrapText="1"/>
    </xf>
    <xf numFmtId="0" fontId="11" fillId="0" borderId="6" xfId="3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0" fillId="0" borderId="0" xfId="3" applyFont="1" applyAlignment="1">
      <alignment horizontal="center" vertical="center"/>
    </xf>
    <xf numFmtId="14" fontId="23" fillId="0" borderId="2" xfId="1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5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9" fillId="2" borderId="25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1" fillId="2" borderId="39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6" fillId="2" borderId="5" xfId="4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wrapText="1"/>
    </xf>
    <xf numFmtId="0" fontId="17" fillId="2" borderId="13" xfId="0" applyFont="1" applyFill="1" applyBorder="1" applyAlignment="1">
      <alignment horizont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" fillId="0" borderId="45" xfId="0" applyFont="1" applyBorder="1"/>
    <xf numFmtId="0" fontId="1" fillId="0" borderId="0" xfId="0" applyFont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5" fillId="2" borderId="5" xfId="0" applyFont="1" applyFill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0" xfId="0" applyAlignment="1">
      <alignment wrapText="1"/>
    </xf>
    <xf numFmtId="0" fontId="0" fillId="0" borderId="3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3" xfId="0" applyBorder="1" applyAlignment="1">
      <alignment wrapText="1"/>
    </xf>
    <xf numFmtId="0" fontId="1" fillId="0" borderId="40" xfId="0" applyFont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164" fontId="1" fillId="0" borderId="16" xfId="0" applyNumberFormat="1" applyFont="1" applyBorder="1"/>
    <xf numFmtId="0" fontId="0" fillId="0" borderId="7" xfId="0" applyBorder="1"/>
    <xf numFmtId="0" fontId="0" fillId="0" borderId="9" xfId="0" applyBorder="1"/>
    <xf numFmtId="0" fontId="1" fillId="0" borderId="5" xfId="0" applyFont="1" applyBorder="1"/>
    <xf numFmtId="0" fontId="1" fillId="0" borderId="20" xfId="0" applyFont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1" fillId="2" borderId="36" xfId="0" applyFont="1" applyFill="1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41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164" fontId="1" fillId="0" borderId="6" xfId="0" applyNumberFormat="1" applyFont="1" applyBorder="1"/>
    <xf numFmtId="0" fontId="1" fillId="0" borderId="42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" fillId="0" borderId="47" xfId="0" applyFont="1" applyBorder="1" applyAlignment="1">
      <alignment horizontal="right"/>
    </xf>
    <xf numFmtId="0" fontId="0" fillId="0" borderId="48" xfId="0" applyBorder="1"/>
    <xf numFmtId="0" fontId="0" fillId="0" borderId="49" xfId="0" applyBorder="1"/>
    <xf numFmtId="0" fontId="24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right" wrapText="1"/>
    </xf>
    <xf numFmtId="0" fontId="1" fillId="0" borderId="28" xfId="0" applyFont="1" applyBorder="1" applyAlignment="1">
      <alignment horizontal="right" wrapText="1"/>
    </xf>
    <xf numFmtId="0" fontId="18" fillId="0" borderId="25" xfId="0" applyFont="1" applyBorder="1" applyAlignment="1">
      <alignment horizontal="center" wrapText="1"/>
    </xf>
    <xf numFmtId="0" fontId="9" fillId="2" borderId="25" xfId="0" applyFont="1" applyFill="1" applyBorder="1" applyAlignment="1">
      <alignment horizontal="right" wrapText="1"/>
    </xf>
    <xf numFmtId="0" fontId="0" fillId="0" borderId="19" xfId="0" applyBorder="1" applyAlignment="1">
      <alignment horizontal="right"/>
    </xf>
    <xf numFmtId="0" fontId="0" fillId="0" borderId="13" xfId="0" applyBorder="1" applyAlignment="1">
      <alignment horizontal="right"/>
    </xf>
    <xf numFmtId="0" fontId="1" fillId="2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vertical="center" wrapText="1"/>
    </xf>
    <xf numFmtId="0" fontId="25" fillId="2" borderId="25" xfId="0" applyFont="1" applyFill="1" applyBorder="1" applyAlignment="1">
      <alignment horizontal="center" wrapText="1"/>
    </xf>
    <xf numFmtId="0" fontId="0" fillId="2" borderId="19" xfId="0" applyFill="1" applyBorder="1" applyAlignment="1">
      <alignment wrapText="1"/>
    </xf>
    <xf numFmtId="0" fontId="9" fillId="2" borderId="5" xfId="0" applyFont="1" applyFill="1" applyBorder="1"/>
    <xf numFmtId="0" fontId="9" fillId="2" borderId="25" xfId="0" applyFont="1" applyFill="1" applyBorder="1"/>
    <xf numFmtId="0" fontId="9" fillId="2" borderId="19" xfId="0" applyFont="1" applyFill="1" applyBorder="1"/>
    <xf numFmtId="0" fontId="9" fillId="2" borderId="13" xfId="0" applyFont="1" applyFill="1" applyBorder="1"/>
    <xf numFmtId="0" fontId="1" fillId="0" borderId="5" xfId="0" applyFont="1" applyBorder="1" applyAlignment="1">
      <alignment wrapText="1"/>
    </xf>
    <xf numFmtId="0" fontId="1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5" borderId="2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38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25" xfId="0" applyFont="1" applyFill="1" applyBorder="1"/>
    <xf numFmtId="0" fontId="1" fillId="5" borderId="19" xfId="0" applyFont="1" applyFill="1" applyBorder="1"/>
    <xf numFmtId="0" fontId="1" fillId="5" borderId="13" xfId="0" applyFont="1" applyFill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" fillId="0" borderId="19" xfId="0" applyFont="1" applyBorder="1"/>
    <xf numFmtId="0" fontId="1" fillId="0" borderId="13" xfId="0" applyFont="1" applyBorder="1"/>
    <xf numFmtId="0" fontId="1" fillId="5" borderId="2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2" borderId="25" xfId="0" applyFont="1" applyFill="1" applyBorder="1"/>
    <xf numFmtId="0" fontId="1" fillId="2" borderId="19" xfId="0" applyFont="1" applyFill="1" applyBorder="1"/>
    <xf numFmtId="0" fontId="1" fillId="2" borderId="13" xfId="0" applyFont="1" applyFill="1" applyBorder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5" borderId="2" xfId="0" applyFont="1" applyFill="1" applyBorder="1"/>
    <xf numFmtId="0" fontId="1" fillId="5" borderId="4" xfId="0" applyFont="1" applyFill="1" applyBorder="1"/>
    <xf numFmtId="0" fontId="1" fillId="5" borderId="36" xfId="0" applyFont="1" applyFill="1" applyBorder="1"/>
    <xf numFmtId="0" fontId="1" fillId="5" borderId="17" xfId="0" applyFont="1" applyFill="1" applyBorder="1"/>
    <xf numFmtId="0" fontId="1" fillId="5" borderId="35" xfId="0" applyFont="1" applyFill="1" applyBorder="1"/>
    <xf numFmtId="0" fontId="1" fillId="5" borderId="38" xfId="0" applyFont="1" applyFill="1" applyBorder="1"/>
    <xf numFmtId="0" fontId="1" fillId="5" borderId="1" xfId="0" applyFont="1" applyFill="1" applyBorder="1"/>
    <xf numFmtId="0" fontId="1" fillId="5" borderId="10" xfId="0" applyFont="1" applyFill="1" applyBorder="1"/>
    <xf numFmtId="0" fontId="1" fillId="5" borderId="36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35" xfId="0" applyFont="1" applyFill="1" applyBorder="1" applyAlignment="1">
      <alignment horizontal="left" vertical="center"/>
    </xf>
    <xf numFmtId="0" fontId="1" fillId="5" borderId="38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0" fillId="2" borderId="19" xfId="0" applyFill="1" applyBorder="1"/>
    <xf numFmtId="0" fontId="1" fillId="0" borderId="25" xfId="0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25" fillId="2" borderId="25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/>
    <xf numFmtId="0" fontId="1" fillId="5" borderId="5" xfId="0" applyFont="1" applyFill="1" applyBorder="1" applyAlignment="1">
      <alignment horizontal="right" vertical="center"/>
    </xf>
    <xf numFmtId="14" fontId="6" fillId="2" borderId="2" xfId="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9" fillId="2" borderId="4" xfId="0" applyFont="1" applyFill="1" applyBorder="1"/>
    <xf numFmtId="0" fontId="17" fillId="2" borderId="19" xfId="0" applyFont="1" applyFill="1" applyBorder="1" applyAlignment="1">
      <alignment horizontal="center" vertical="center"/>
    </xf>
    <xf numFmtId="0" fontId="0" fillId="0" borderId="19" xfId="0" applyBorder="1"/>
    <xf numFmtId="0" fontId="0" fillId="0" borderId="13" xfId="0" applyBorder="1"/>
    <xf numFmtId="0" fontId="9" fillId="0" borderId="3" xfId="0" applyFont="1" applyBorder="1"/>
    <xf numFmtId="0" fontId="9" fillId="0" borderId="4" xfId="0" applyFont="1" applyBorder="1"/>
    <xf numFmtId="14" fontId="6" fillId="0" borderId="2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13" xfId="0" applyBorder="1" applyAlignment="1">
      <alignment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4" fontId="6" fillId="2" borderId="3" xfId="1" applyNumberFormat="1" applyFont="1" applyFill="1" applyBorder="1" applyAlignment="1">
      <alignment horizontal="center" vertical="center" wrapText="1"/>
    </xf>
    <xf numFmtId="14" fontId="6" fillId="2" borderId="4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24" fillId="0" borderId="2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23" fillId="2" borderId="25" xfId="0" applyFont="1" applyFill="1" applyBorder="1"/>
    <xf numFmtId="0" fontId="23" fillId="2" borderId="19" xfId="0" applyFont="1" applyFill="1" applyBorder="1"/>
    <xf numFmtId="0" fontId="23" fillId="2" borderId="13" xfId="0" applyFont="1" applyFill="1" applyBorder="1"/>
    <xf numFmtId="0" fontId="9" fillId="2" borderId="25" xfId="0" applyFont="1" applyFill="1" applyBorder="1" applyAlignment="1">
      <alignment wrapText="1"/>
    </xf>
    <xf numFmtId="0" fontId="9" fillId="2" borderId="19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2" borderId="5" xfId="0" applyFont="1" applyFill="1" applyBorder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/>
    </xf>
    <xf numFmtId="0" fontId="19" fillId="2" borderId="19" xfId="0" applyFont="1" applyFill="1" applyBorder="1"/>
    <xf numFmtId="0" fontId="7" fillId="2" borderId="25" xfId="0" applyFont="1" applyFill="1" applyBorder="1" applyAlignment="1">
      <alignment horizontal="center"/>
    </xf>
    <xf numFmtId="0" fontId="7" fillId="2" borderId="19" xfId="0" applyFont="1" applyFill="1" applyBorder="1"/>
    <xf numFmtId="14" fontId="6" fillId="2" borderId="5" xfId="1" applyNumberFormat="1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2" borderId="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19" fillId="2" borderId="1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9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" fillId="0" borderId="2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1" fillId="0" borderId="36" xfId="0" applyFont="1" applyBorder="1"/>
    <xf numFmtId="0" fontId="0" fillId="0" borderId="35" xfId="0" applyBorder="1"/>
    <xf numFmtId="0" fontId="0" fillId="0" borderId="37" xfId="0" applyBorder="1"/>
    <xf numFmtId="0" fontId="0" fillId="0" borderId="34" xfId="0" applyBorder="1"/>
    <xf numFmtId="0" fontId="0" fillId="0" borderId="38" xfId="0" applyBorder="1"/>
    <xf numFmtId="0" fontId="0" fillId="0" borderId="10" xfId="0" applyBorder="1"/>
    <xf numFmtId="0" fontId="1" fillId="2" borderId="2" xfId="7" applyFont="1" applyFill="1" applyBorder="1" applyAlignment="1">
      <alignment horizontal="left" vertical="center"/>
    </xf>
    <xf numFmtId="0" fontId="38" fillId="2" borderId="2" xfId="7" applyFill="1" applyBorder="1" applyAlignment="1">
      <alignment horizontal="left" vertical="center"/>
    </xf>
    <xf numFmtId="0" fontId="1" fillId="0" borderId="5" xfId="7" applyFont="1" applyBorder="1" applyAlignment="1">
      <alignment vertical="top" wrapText="1"/>
    </xf>
    <xf numFmtId="0" fontId="1" fillId="0" borderId="25" xfId="7" applyFont="1" applyBorder="1" applyAlignment="1">
      <alignment horizontal="left" vertical="top" wrapText="1"/>
    </xf>
    <xf numFmtId="0" fontId="1" fillId="0" borderId="19" xfId="7" applyFont="1" applyBorder="1" applyAlignment="1">
      <alignment horizontal="left" vertical="top" wrapText="1"/>
    </xf>
    <xf numFmtId="0" fontId="1" fillId="0" borderId="13" xfId="7" applyFont="1" applyBorder="1" applyAlignment="1">
      <alignment horizontal="left" vertical="top" wrapText="1"/>
    </xf>
    <xf numFmtId="0" fontId="1" fillId="0" borderId="2" xfId="7" applyFont="1" applyBorder="1" applyAlignment="1">
      <alignment vertical="top" wrapText="1"/>
    </xf>
    <xf numFmtId="0" fontId="1" fillId="2" borderId="5" xfId="7" applyFont="1" applyFill="1" applyBorder="1" applyAlignment="1">
      <alignment vertical="top" wrapText="1"/>
    </xf>
    <xf numFmtId="0" fontId="1" fillId="2" borderId="25" xfId="7" applyFont="1" applyFill="1" applyBorder="1" applyAlignment="1">
      <alignment horizontal="left" vertical="top" wrapText="1"/>
    </xf>
    <xf numFmtId="0" fontId="1" fillId="2" borderId="19" xfId="7" applyFont="1" applyFill="1" applyBorder="1" applyAlignment="1">
      <alignment horizontal="left" vertical="top" wrapText="1"/>
    </xf>
    <xf numFmtId="0" fontId="1" fillId="2" borderId="13" xfId="7" applyFont="1" applyFill="1" applyBorder="1" applyAlignment="1">
      <alignment horizontal="left" vertical="top" wrapText="1"/>
    </xf>
    <xf numFmtId="0" fontId="1" fillId="0" borderId="4" xfId="7" applyFont="1" applyBorder="1" applyAlignment="1">
      <alignment vertical="top" wrapText="1"/>
    </xf>
    <xf numFmtId="0" fontId="1" fillId="2" borderId="58" xfId="0" applyFont="1" applyFill="1" applyBorder="1" applyAlignment="1">
      <alignment horizontal="left" wrapText="1"/>
    </xf>
    <xf numFmtId="0" fontId="0" fillId="0" borderId="58" xfId="0" applyBorder="1" applyAlignment="1">
      <alignment wrapText="1"/>
    </xf>
    <xf numFmtId="0" fontId="13" fillId="7" borderId="20" xfId="0" applyFont="1" applyFill="1" applyBorder="1" applyAlignment="1">
      <alignment horizontal="left" vertical="top" wrapText="1"/>
    </xf>
    <xf numFmtId="0" fontId="0" fillId="0" borderId="21" xfId="0" applyBorder="1" applyAlignment="1">
      <alignment horizontal="left" wrapText="1"/>
    </xf>
    <xf numFmtId="0" fontId="13" fillId="7" borderId="20" xfId="0" applyFont="1" applyFill="1" applyBorder="1" applyAlignment="1">
      <alignment horizontal="center" wrapText="1"/>
    </xf>
    <xf numFmtId="0" fontId="0" fillId="7" borderId="21" xfId="0" applyFill="1" applyBorder="1" applyAlignment="1">
      <alignment horizontal="center" wrapText="1"/>
    </xf>
    <xf numFmtId="0" fontId="1" fillId="2" borderId="64" xfId="0" applyFont="1" applyFill="1" applyBorder="1" applyAlignment="1">
      <alignment horizontal="left" wrapText="1"/>
    </xf>
    <xf numFmtId="0" fontId="0" fillId="0" borderId="64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1" fillId="0" borderId="48" xfId="0" applyFont="1" applyBorder="1" applyAlignment="1">
      <alignment horizontal="left" wrapText="1"/>
    </xf>
    <xf numFmtId="0" fontId="1" fillId="0" borderId="48" xfId="0" applyFont="1" applyBorder="1"/>
    <xf numFmtId="0" fontId="1" fillId="0" borderId="63" xfId="0" applyFont="1" applyBorder="1"/>
    <xf numFmtId="0" fontId="28" fillId="2" borderId="58" xfId="0" applyFont="1" applyFill="1" applyBorder="1" applyAlignment="1">
      <alignment horizontal="left" wrapText="1"/>
    </xf>
    <xf numFmtId="0" fontId="26" fillId="2" borderId="58" xfId="0" applyFont="1" applyFill="1" applyBorder="1" applyAlignment="1">
      <alignment wrapText="1"/>
    </xf>
    <xf numFmtId="0" fontId="1" fillId="0" borderId="19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19" xfId="0" applyFont="1" applyBorder="1"/>
    <xf numFmtId="0" fontId="9" fillId="0" borderId="13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/>
    <xf numFmtId="0" fontId="9" fillId="0" borderId="10" xfId="0" applyFont="1" applyBorder="1"/>
    <xf numFmtId="0" fontId="9" fillId="0" borderId="24" xfId="0" applyFont="1" applyBorder="1" applyAlignment="1">
      <alignment horizontal="left" wrapText="1"/>
    </xf>
    <xf numFmtId="0" fontId="9" fillId="0" borderId="24" xfId="0" applyFont="1" applyBorder="1"/>
    <xf numFmtId="0" fontId="9" fillId="0" borderId="62" xfId="0" applyFont="1" applyBorder="1"/>
    <xf numFmtId="0" fontId="1" fillId="0" borderId="51" xfId="0" applyFont="1" applyBorder="1" applyAlignment="1">
      <alignment horizontal="left" wrapText="1"/>
    </xf>
    <xf numFmtId="0" fontId="1" fillId="0" borderId="51" xfId="0" applyFont="1" applyBorder="1"/>
    <xf numFmtId="0" fontId="1" fillId="0" borderId="60" xfId="0" applyFont="1" applyBorder="1"/>
    <xf numFmtId="0" fontId="9" fillId="0" borderId="51" xfId="0" applyFont="1" applyBorder="1" applyAlignment="1">
      <alignment horizontal="left" wrapText="1"/>
    </xf>
    <xf numFmtId="0" fontId="9" fillId="0" borderId="51" xfId="0" applyFont="1" applyBorder="1"/>
    <xf numFmtId="0" fontId="9" fillId="0" borderId="60" xfId="0" applyFont="1" applyBorder="1"/>
    <xf numFmtId="0" fontId="9" fillId="0" borderId="48" xfId="0" applyFont="1" applyBorder="1" applyAlignment="1">
      <alignment horizontal="left" wrapText="1"/>
    </xf>
    <xf numFmtId="0" fontId="9" fillId="0" borderId="48" xfId="0" applyFont="1" applyBorder="1"/>
    <xf numFmtId="0" fontId="9" fillId="0" borderId="63" xfId="0" applyFont="1" applyBorder="1"/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0" xfId="0" applyFont="1" applyBorder="1"/>
    <xf numFmtId="0" fontId="1" fillId="2" borderId="5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0" borderId="5" xfId="0" applyFont="1" applyBorder="1" applyAlignment="1">
      <alignment vertical="top" wrapText="1"/>
    </xf>
    <xf numFmtId="0" fontId="13" fillId="2" borderId="58" xfId="0" applyFont="1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" fillId="2" borderId="58" xfId="0" applyFont="1" applyFill="1" applyBorder="1" applyAlignment="1">
      <alignment horizontal="left" vertical="center"/>
    </xf>
    <xf numFmtId="0" fontId="0" fillId="2" borderId="58" xfId="0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" fillId="0" borderId="3" xfId="0" applyFont="1" applyBorder="1" applyAlignment="1">
      <alignment vertical="top" wrapText="1"/>
    </xf>
    <xf numFmtId="0" fontId="1" fillId="6" borderId="50" xfId="0" applyFont="1" applyFill="1" applyBorder="1" applyAlignment="1">
      <alignment horizontal="center"/>
    </xf>
    <xf numFmtId="0" fontId="1" fillId="6" borderId="51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3" fillId="6" borderId="40" xfId="0" applyFont="1" applyFill="1" applyBorder="1" applyAlignment="1">
      <alignment horizontal="center"/>
    </xf>
    <xf numFmtId="0" fontId="13" fillId="6" borderId="17" xfId="0" applyFont="1" applyFill="1" applyBorder="1" applyAlignment="1">
      <alignment horizontal="center"/>
    </xf>
    <xf numFmtId="0" fontId="13" fillId="7" borderId="53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30" fillId="10" borderId="58" xfId="0" applyFont="1" applyFill="1" applyBorder="1" applyAlignment="1">
      <alignment horizontal="left" wrapText="1"/>
    </xf>
    <xf numFmtId="0" fontId="31" fillId="9" borderId="20" xfId="0" applyFont="1" applyFill="1" applyBorder="1" applyAlignment="1">
      <alignment horizontal="left" vertical="top" wrapText="1"/>
    </xf>
    <xf numFmtId="0" fontId="31" fillId="9" borderId="20" xfId="0" applyFont="1" applyFill="1" applyBorder="1" applyAlignment="1">
      <alignment horizontal="center" wrapText="1"/>
    </xf>
    <xf numFmtId="0" fontId="0" fillId="9" borderId="21" xfId="0" applyFill="1" applyBorder="1" applyAlignment="1">
      <alignment horizontal="center" wrapText="1"/>
    </xf>
    <xf numFmtId="0" fontId="30" fillId="10" borderId="64" xfId="0" applyFont="1" applyFill="1" applyBorder="1" applyAlignment="1">
      <alignment horizontal="left" wrapText="1"/>
    </xf>
    <xf numFmtId="0" fontId="30" fillId="0" borderId="48" xfId="0" applyFont="1" applyBorder="1" applyAlignment="1">
      <alignment horizontal="left" wrapText="1"/>
    </xf>
    <xf numFmtId="0" fontId="30" fillId="0" borderId="48" xfId="0" applyFont="1" applyBorder="1"/>
    <xf numFmtId="0" fontId="30" fillId="0" borderId="63" xfId="0" applyFont="1" applyBorder="1"/>
    <xf numFmtId="0" fontId="34" fillId="10" borderId="58" xfId="0" applyFont="1" applyFill="1" applyBorder="1" applyAlignment="1">
      <alignment horizontal="left" wrapText="1"/>
    </xf>
    <xf numFmtId="0" fontId="35" fillId="10" borderId="58" xfId="0" applyFont="1" applyFill="1" applyBorder="1" applyAlignment="1">
      <alignment wrapText="1"/>
    </xf>
    <xf numFmtId="0" fontId="30" fillId="0" borderId="19" xfId="0" applyFont="1" applyBorder="1" applyAlignment="1">
      <alignment horizontal="left" wrapText="1"/>
    </xf>
    <xf numFmtId="0" fontId="30" fillId="0" borderId="19" xfId="0" applyFont="1" applyBorder="1"/>
    <xf numFmtId="0" fontId="30" fillId="0" borderId="13" xfId="0" applyFont="1" applyBorder="1"/>
    <xf numFmtId="0" fontId="9" fillId="10" borderId="4" xfId="0" applyFont="1" applyFill="1" applyBorder="1" applyAlignment="1">
      <alignment horizontal="left" wrapText="1"/>
    </xf>
    <xf numFmtId="0" fontId="33" fillId="10" borderId="4" xfId="0" applyFont="1" applyFill="1" applyBorder="1" applyAlignment="1">
      <alignment wrapText="1"/>
    </xf>
    <xf numFmtId="0" fontId="9" fillId="10" borderId="25" xfId="0" applyFont="1" applyFill="1" applyBorder="1" applyAlignment="1">
      <alignment horizontal="left" wrapText="1"/>
    </xf>
    <xf numFmtId="0" fontId="33" fillId="0" borderId="19" xfId="0" applyFont="1" applyBorder="1" applyAlignment="1">
      <alignment wrapText="1"/>
    </xf>
    <xf numFmtId="0" fontId="33" fillId="0" borderId="13" xfId="0" applyFont="1" applyBorder="1" applyAlignment="1">
      <alignment wrapText="1"/>
    </xf>
    <xf numFmtId="0" fontId="30" fillId="0" borderId="71" xfId="0" applyFont="1" applyBorder="1" applyAlignment="1">
      <alignment horizontal="left"/>
    </xf>
    <xf numFmtId="0" fontId="30" fillId="0" borderId="48" xfId="0" applyFont="1" applyBorder="1" applyAlignment="1">
      <alignment horizontal="left"/>
    </xf>
    <xf numFmtId="0" fontId="30" fillId="0" borderId="51" xfId="0" applyFont="1" applyBorder="1" applyAlignment="1">
      <alignment horizontal="left" wrapText="1"/>
    </xf>
    <xf numFmtId="0" fontId="30" fillId="0" borderId="51" xfId="0" applyFont="1" applyBorder="1"/>
    <xf numFmtId="0" fontId="30" fillId="0" borderId="60" xfId="0" applyFont="1" applyBorder="1"/>
    <xf numFmtId="0" fontId="30" fillId="10" borderId="5" xfId="0" applyFont="1" applyFill="1" applyBorder="1" applyAlignment="1">
      <alignment horizontal="left" wrapText="1"/>
    </xf>
    <xf numFmtId="0" fontId="0" fillId="10" borderId="5" xfId="0" applyFill="1" applyBorder="1" applyAlignment="1">
      <alignment wrapText="1"/>
    </xf>
    <xf numFmtId="0" fontId="30" fillId="0" borderId="5" xfId="0" applyFont="1" applyBorder="1" applyAlignment="1">
      <alignment vertical="top" wrapText="1"/>
    </xf>
    <xf numFmtId="0" fontId="30" fillId="0" borderId="5" xfId="0" applyFont="1" applyBorder="1" applyAlignment="1">
      <alignment horizontal="left" wrapText="1"/>
    </xf>
    <xf numFmtId="0" fontId="30" fillId="0" borderId="5" xfId="0" applyFont="1" applyBorder="1"/>
    <xf numFmtId="0" fontId="31" fillId="9" borderId="55" xfId="0" applyFont="1" applyFill="1" applyBorder="1" applyAlignment="1">
      <alignment horizontal="left" vertical="top" wrapText="1"/>
    </xf>
    <xf numFmtId="0" fontId="0" fillId="0" borderId="24" xfId="0" applyBorder="1" applyAlignment="1">
      <alignment horizontal="left" wrapText="1"/>
    </xf>
    <xf numFmtId="0" fontId="31" fillId="9" borderId="55" xfId="0" applyFont="1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56" xfId="0" applyBorder="1" applyAlignment="1">
      <alignment wrapText="1"/>
    </xf>
    <xf numFmtId="0" fontId="31" fillId="9" borderId="53" xfId="0" applyFont="1" applyFill="1" applyBorder="1" applyAlignment="1">
      <alignment horizontal="left" vertical="top" wrapText="1"/>
    </xf>
    <xf numFmtId="0" fontId="0" fillId="0" borderId="31" xfId="0" applyBorder="1" applyAlignment="1">
      <alignment horizontal="left" wrapText="1"/>
    </xf>
    <xf numFmtId="0" fontId="31" fillId="9" borderId="53" xfId="0" applyFont="1" applyFill="1" applyBorder="1" applyAlignment="1">
      <alignment horizontal="center" wrapText="1"/>
    </xf>
    <xf numFmtId="0" fontId="30" fillId="8" borderId="50" xfId="0" applyFont="1" applyFill="1" applyBorder="1" applyAlignment="1">
      <alignment horizontal="center"/>
    </xf>
    <xf numFmtId="0" fontId="30" fillId="8" borderId="51" xfId="0" applyFont="1" applyFill="1" applyBorder="1" applyAlignment="1">
      <alignment horizontal="center"/>
    </xf>
    <xf numFmtId="0" fontId="30" fillId="8" borderId="52" xfId="0" applyFont="1" applyFill="1" applyBorder="1" applyAlignment="1">
      <alignment horizontal="center"/>
    </xf>
    <xf numFmtId="0" fontId="30" fillId="8" borderId="19" xfId="0" applyFont="1" applyFill="1" applyBorder="1" applyAlignment="1">
      <alignment horizontal="center"/>
    </xf>
    <xf numFmtId="0" fontId="31" fillId="8" borderId="40" xfId="0" applyFont="1" applyFill="1" applyBorder="1" applyAlignment="1">
      <alignment horizontal="center"/>
    </xf>
    <xf numFmtId="0" fontId="31" fillId="8" borderId="17" xfId="0" applyFont="1" applyFill="1" applyBorder="1" applyAlignment="1">
      <alignment horizontal="center"/>
    </xf>
    <xf numFmtId="0" fontId="31" fillId="9" borderId="53" xfId="0" applyFont="1" applyFill="1" applyBorder="1" applyAlignment="1">
      <alignment horizontal="left" vertical="center" wrapText="1"/>
    </xf>
    <xf numFmtId="0" fontId="30" fillId="10" borderId="58" xfId="0" applyFont="1" applyFill="1" applyBorder="1" applyAlignment="1">
      <alignment horizontal="left"/>
    </xf>
    <xf numFmtId="0" fontId="0" fillId="10" borderId="58" xfId="0" applyFill="1" applyBorder="1" applyAlignment="1">
      <alignment horizontal="left"/>
    </xf>
    <xf numFmtId="0" fontId="30" fillId="10" borderId="58" xfId="0" applyFont="1" applyFill="1" applyBorder="1" applyAlignment="1">
      <alignment horizontal="left" vertical="center"/>
    </xf>
    <xf numFmtId="0" fontId="0" fillId="10" borderId="58" xfId="0" applyFill="1" applyBorder="1" applyAlignment="1">
      <alignment horizontal="left" vertical="center"/>
    </xf>
    <xf numFmtId="164" fontId="13" fillId="7" borderId="67" xfId="0" applyNumberFormat="1" applyFont="1" applyFill="1" applyBorder="1"/>
    <xf numFmtId="164" fontId="13" fillId="7" borderId="23" xfId="0" applyNumberFormat="1" applyFont="1" applyFill="1" applyBorder="1"/>
    <xf numFmtId="164" fontId="13" fillId="2" borderId="58" xfId="0" applyNumberFormat="1" applyFont="1" applyFill="1" applyBorder="1" applyAlignment="1">
      <alignment horizontal="right"/>
    </xf>
    <xf numFmtId="0" fontId="0" fillId="0" borderId="59" xfId="0" applyBorder="1" applyAlignment="1">
      <alignment horizontal="right"/>
    </xf>
    <xf numFmtId="0" fontId="1" fillId="2" borderId="5" xfId="0" applyFont="1" applyFill="1" applyBorder="1" applyAlignment="1">
      <alignment horizontal="left" wrapText="1"/>
    </xf>
    <xf numFmtId="164" fontId="13" fillId="2" borderId="5" xfId="0" applyNumberFormat="1" applyFont="1" applyFill="1" applyBorder="1" applyAlignment="1">
      <alignment horizontal="right"/>
    </xf>
    <xf numFmtId="0" fontId="0" fillId="0" borderId="14" xfId="0" applyBorder="1" applyAlignment="1">
      <alignment horizontal="right"/>
    </xf>
    <xf numFmtId="164" fontId="13" fillId="7" borderId="20" xfId="0" applyNumberFormat="1" applyFont="1" applyFill="1" applyBorder="1" applyAlignment="1">
      <alignment horizontal="right"/>
    </xf>
    <xf numFmtId="0" fontId="13" fillId="7" borderId="2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164" fontId="13" fillId="2" borderId="2" xfId="0" applyNumberFormat="1" applyFont="1" applyFill="1" applyBorder="1" applyAlignment="1">
      <alignment horizontal="right"/>
    </xf>
    <xf numFmtId="0" fontId="0" fillId="0" borderId="15" xfId="0" applyBorder="1" applyAlignment="1">
      <alignment horizontal="right"/>
    </xf>
    <xf numFmtId="164" fontId="1" fillId="2" borderId="64" xfId="0" applyNumberFormat="1" applyFont="1" applyFill="1" applyBorder="1" applyAlignment="1">
      <alignment horizontal="right"/>
    </xf>
    <xf numFmtId="0" fontId="0" fillId="0" borderId="70" xfId="0" applyBorder="1" applyAlignment="1">
      <alignment horizontal="right"/>
    </xf>
    <xf numFmtId="0" fontId="0" fillId="2" borderId="58" xfId="0" applyFill="1" applyBorder="1" applyAlignment="1">
      <alignment wrapText="1"/>
    </xf>
    <xf numFmtId="164" fontId="1" fillId="2" borderId="58" xfId="0" applyNumberFormat="1" applyFont="1" applyFill="1" applyBorder="1" applyAlignment="1">
      <alignment horizontal="right"/>
    </xf>
    <xf numFmtId="0" fontId="0" fillId="2" borderId="59" xfId="0" applyFill="1" applyBorder="1" applyAlignment="1">
      <alignment horizontal="right"/>
    </xf>
    <xf numFmtId="0" fontId="0" fillId="2" borderId="5" xfId="0" applyFill="1" applyBorder="1" applyAlignment="1">
      <alignment wrapText="1"/>
    </xf>
    <xf numFmtId="0" fontId="0" fillId="2" borderId="14" xfId="0" applyFill="1" applyBorder="1" applyAlignment="1">
      <alignment horizontal="right"/>
    </xf>
    <xf numFmtId="0" fontId="1" fillId="2" borderId="4" xfId="0" applyFont="1" applyFill="1" applyBorder="1" applyAlignment="1">
      <alignment horizontal="left" wrapText="1"/>
    </xf>
    <xf numFmtId="0" fontId="0" fillId="2" borderId="4" xfId="0" applyFill="1" applyBorder="1" applyAlignment="1">
      <alignment wrapText="1"/>
    </xf>
    <xf numFmtId="164" fontId="13" fillId="2" borderId="4" xfId="0" applyNumberFormat="1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1" fillId="2" borderId="25" xfId="0" applyFont="1" applyFill="1" applyBorder="1" applyAlignment="1">
      <alignment horizontal="left" wrapText="1"/>
    </xf>
    <xf numFmtId="164" fontId="1" fillId="0" borderId="25" xfId="0" applyNumberFormat="1" applyFont="1" applyBorder="1" applyAlignment="1">
      <alignment horizontal="right"/>
    </xf>
    <xf numFmtId="0" fontId="0" fillId="0" borderId="66" xfId="0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0" fillId="0" borderId="11" xfId="0" applyBorder="1" applyAlignment="1">
      <alignment horizontal="right"/>
    </xf>
    <xf numFmtId="164" fontId="13" fillId="11" borderId="20" xfId="0" applyNumberFormat="1" applyFont="1" applyFill="1" applyBorder="1" applyAlignment="1">
      <alignment horizontal="right"/>
    </xf>
    <xf numFmtId="0" fontId="13" fillId="11" borderId="22" xfId="0" applyFont="1" applyFill="1" applyBorder="1" applyAlignment="1">
      <alignment horizontal="right"/>
    </xf>
    <xf numFmtId="0" fontId="1" fillId="2" borderId="69" xfId="0" applyFont="1" applyFill="1" applyBorder="1" applyAlignment="1">
      <alignment horizontal="left" wrapText="1"/>
    </xf>
    <xf numFmtId="0" fontId="0" fillId="0" borderId="51" xfId="0" applyBorder="1" applyAlignment="1">
      <alignment wrapText="1"/>
    </xf>
    <xf numFmtId="0" fontId="0" fillId="0" borderId="60" xfId="0" applyBorder="1" applyAlignment="1">
      <alignment wrapText="1"/>
    </xf>
    <xf numFmtId="164" fontId="1" fillId="0" borderId="69" xfId="0" applyNumberFormat="1" applyFont="1" applyBorder="1" applyAlignment="1">
      <alignment horizontal="right"/>
    </xf>
    <xf numFmtId="0" fontId="0" fillId="0" borderId="65" xfId="0" applyBorder="1" applyAlignment="1">
      <alignment horizontal="right"/>
    </xf>
    <xf numFmtId="164" fontId="1" fillId="0" borderId="58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29" fillId="0" borderId="1" xfId="0" applyNumberFormat="1" applyFont="1" applyBorder="1" applyAlignment="1">
      <alignment horizontal="right"/>
    </xf>
    <xf numFmtId="0" fontId="1" fillId="0" borderId="43" xfId="0" applyFont="1" applyBorder="1" applyAlignment="1">
      <alignment horizontal="right"/>
    </xf>
    <xf numFmtId="0" fontId="1" fillId="0" borderId="24" xfId="0" applyFont="1" applyBorder="1" applyAlignment="1">
      <alignment horizontal="left" wrapText="1"/>
    </xf>
    <xf numFmtId="0" fontId="1" fillId="0" borderId="24" xfId="0" applyFont="1" applyBorder="1"/>
    <xf numFmtId="0" fontId="1" fillId="0" borderId="62" xfId="0" applyFont="1" applyBorder="1"/>
    <xf numFmtId="164" fontId="1" fillId="0" borderId="24" xfId="0" applyNumberFormat="1" applyFont="1" applyBorder="1" applyAlignment="1">
      <alignment horizontal="right"/>
    </xf>
    <xf numFmtId="0" fontId="1" fillId="0" borderId="56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19" xfId="0" applyNumberFormat="1" applyFont="1" applyBorder="1" applyAlignment="1">
      <alignment horizontal="right"/>
    </xf>
    <xf numFmtId="0" fontId="1" fillId="0" borderId="66" xfId="0" applyFont="1" applyBorder="1" applyAlignment="1">
      <alignment horizontal="right"/>
    </xf>
    <xf numFmtId="164" fontId="1" fillId="0" borderId="51" xfId="0" applyNumberFormat="1" applyFont="1" applyBorder="1" applyAlignment="1">
      <alignment horizontal="right"/>
    </xf>
    <xf numFmtId="0" fontId="1" fillId="0" borderId="65" xfId="0" applyFont="1" applyBorder="1" applyAlignment="1">
      <alignment horizontal="right"/>
    </xf>
    <xf numFmtId="0" fontId="1" fillId="0" borderId="3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164" fontId="1" fillId="0" borderId="36" xfId="0" applyNumberFormat="1" applyFont="1" applyBorder="1" applyAlignment="1">
      <alignment horizontal="right" vertical="top" wrapText="1"/>
    </xf>
    <xf numFmtId="164" fontId="1" fillId="0" borderId="18" xfId="0" applyNumberFormat="1" applyFont="1" applyBorder="1" applyAlignment="1">
      <alignment horizontal="right" vertical="top" wrapText="1"/>
    </xf>
    <xf numFmtId="0" fontId="1" fillId="0" borderId="3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0" borderId="36" xfId="0" applyNumberFormat="1" applyFont="1" applyBorder="1" applyAlignment="1">
      <alignment horizontal="right" vertical="top"/>
    </xf>
    <xf numFmtId="164" fontId="1" fillId="0" borderId="18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3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38" xfId="0" applyBorder="1" applyAlignment="1">
      <alignment horizontal="right" vertical="top"/>
    </xf>
    <xf numFmtId="0" fontId="0" fillId="0" borderId="43" xfId="0" applyBorder="1" applyAlignment="1">
      <alignment horizontal="right" vertical="top"/>
    </xf>
    <xf numFmtId="0" fontId="1" fillId="0" borderId="36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29" xfId="0" applyFont="1" applyBorder="1" applyAlignment="1">
      <alignment vertical="top" wrapText="1"/>
    </xf>
    <xf numFmtId="0" fontId="1" fillId="0" borderId="44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3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3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64" fontId="1" fillId="0" borderId="37" xfId="0" applyNumberFormat="1" applyFont="1" applyBorder="1" applyAlignment="1">
      <alignment horizontal="right" vertical="top" wrapText="1"/>
    </xf>
    <xf numFmtId="164" fontId="1" fillId="0" borderId="32" xfId="0" applyNumberFormat="1" applyFont="1" applyBorder="1" applyAlignment="1">
      <alignment horizontal="right" vertical="top" wrapText="1"/>
    </xf>
    <xf numFmtId="164" fontId="1" fillId="0" borderId="38" xfId="0" applyNumberFormat="1" applyFont="1" applyBorder="1" applyAlignment="1">
      <alignment horizontal="right" vertical="top" wrapText="1"/>
    </xf>
    <xf numFmtId="164" fontId="1" fillId="0" borderId="43" xfId="0" applyNumberFormat="1" applyFont="1" applyBorder="1" applyAlignment="1">
      <alignment horizontal="right" vertical="top" wrapText="1"/>
    </xf>
    <xf numFmtId="0" fontId="1" fillId="0" borderId="44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164" fontId="1" fillId="0" borderId="38" xfId="0" applyNumberFormat="1" applyFont="1" applyBorder="1" applyAlignment="1">
      <alignment horizontal="right" vertical="top"/>
    </xf>
    <xf numFmtId="164" fontId="1" fillId="0" borderId="43" xfId="0" applyNumberFormat="1" applyFont="1" applyBorder="1" applyAlignment="1">
      <alignment horizontal="right" vertical="top"/>
    </xf>
    <xf numFmtId="0" fontId="1" fillId="0" borderId="41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68" xfId="0" applyFont="1" applyBorder="1" applyAlignment="1">
      <alignment vertical="top" wrapText="1"/>
    </xf>
    <xf numFmtId="164" fontId="1" fillId="0" borderId="41" xfId="0" applyNumberFormat="1" applyFont="1" applyBorder="1" applyAlignment="1">
      <alignment horizontal="right" vertical="top" wrapText="1"/>
    </xf>
    <xf numFmtId="164" fontId="1" fillId="0" borderId="33" xfId="0" applyNumberFormat="1" applyFont="1" applyBorder="1" applyAlignment="1">
      <alignment horizontal="right" vertical="top" wrapText="1"/>
    </xf>
    <xf numFmtId="0" fontId="0" fillId="0" borderId="26" xfId="0" applyBorder="1" applyAlignment="1">
      <alignment vertical="top" wrapText="1"/>
    </xf>
    <xf numFmtId="0" fontId="0" fillId="0" borderId="38" xfId="0" applyBorder="1" applyAlignment="1">
      <alignment horizontal="right" vertical="top" wrapText="1"/>
    </xf>
    <xf numFmtId="0" fontId="0" fillId="0" borderId="43" xfId="0" applyBorder="1" applyAlignment="1">
      <alignment horizontal="right" vertical="top" wrapText="1"/>
    </xf>
    <xf numFmtId="0" fontId="1" fillId="0" borderId="29" xfId="0" applyFont="1" applyBorder="1" applyAlignment="1">
      <alignment horizontal="right" vertical="top"/>
    </xf>
    <xf numFmtId="0" fontId="1" fillId="0" borderId="44" xfId="0" applyFont="1" applyBorder="1" applyAlignment="1">
      <alignment horizontal="right" vertical="top"/>
    </xf>
    <xf numFmtId="0" fontId="1" fillId="0" borderId="37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34" xfId="0" applyFont="1" applyBorder="1" applyAlignment="1">
      <alignment wrapText="1"/>
    </xf>
    <xf numFmtId="164" fontId="1" fillId="0" borderId="37" xfId="0" applyNumberFormat="1" applyFont="1" applyBorder="1" applyAlignment="1">
      <alignment horizontal="right" vertical="top"/>
    </xf>
    <xf numFmtId="164" fontId="1" fillId="0" borderId="32" xfId="0" applyNumberFormat="1" applyFont="1" applyBorder="1" applyAlignment="1">
      <alignment horizontal="right" vertical="top"/>
    </xf>
    <xf numFmtId="0" fontId="1" fillId="2" borderId="58" xfId="0" applyFont="1" applyFill="1" applyBorder="1" applyAlignment="1">
      <alignment horizontal="left"/>
    </xf>
    <xf numFmtId="0" fontId="0" fillId="2" borderId="58" xfId="0" applyFill="1" applyBorder="1" applyAlignment="1">
      <alignment horizontal="left"/>
    </xf>
    <xf numFmtId="164" fontId="0" fillId="2" borderId="59" xfId="0" applyNumberFormat="1" applyFill="1" applyBorder="1" applyAlignment="1">
      <alignment horizontal="right"/>
    </xf>
    <xf numFmtId="164" fontId="1" fillId="2" borderId="28" xfId="0" applyNumberFormat="1" applyFont="1" applyFill="1" applyBorder="1" applyAlignment="1">
      <alignment horizontal="right"/>
    </xf>
    <xf numFmtId="164" fontId="0" fillId="2" borderId="30" xfId="0" applyNumberFormat="1" applyFill="1" applyBorder="1" applyAlignment="1">
      <alignment horizontal="right"/>
    </xf>
    <xf numFmtId="0" fontId="1" fillId="7" borderId="22" xfId="0" applyFont="1" applyFill="1" applyBorder="1" applyAlignment="1">
      <alignment horizontal="right"/>
    </xf>
    <xf numFmtId="0" fontId="0" fillId="2" borderId="30" xfId="0" applyFill="1" applyBorder="1" applyAlignment="1">
      <alignment horizontal="right"/>
    </xf>
    <xf numFmtId="0" fontId="1" fillId="6" borderId="65" xfId="0" applyFont="1" applyFill="1" applyBorder="1" applyAlignment="1">
      <alignment horizontal="center"/>
    </xf>
    <xf numFmtId="0" fontId="1" fillId="6" borderId="66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/>
    </xf>
  </cellXfs>
  <cellStyles count="8">
    <cellStyle name="Dziesiętny 2 3" xfId="6" xr:uid="{00000000-0005-0000-0000-000000000000}"/>
    <cellStyle name="Hiperłącze" xfId="4" builtinId="8"/>
    <cellStyle name="Normalny" xfId="0" builtinId="0"/>
    <cellStyle name="Normalny 2" xfId="1" xr:uid="{00000000-0005-0000-0000-000003000000}"/>
    <cellStyle name="Normalny 2 2" xfId="5" xr:uid="{00000000-0005-0000-0000-000004000000}"/>
    <cellStyle name="Normalny 3" xfId="2" xr:uid="{00000000-0005-0000-0000-000005000000}"/>
    <cellStyle name="Normalny 4" xfId="7" xr:uid="{A73533A5-88DE-45E8-9A9F-8BBCBF5E293D}"/>
    <cellStyle name="Normalny_wykonanie_wplywy_201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about:blank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about:bla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8"/>
  <sheetViews>
    <sheetView tabSelected="1" zoomScaleNormal="100" workbookViewId="0">
      <selection activeCell="C1" sqref="C1:F1"/>
    </sheetView>
  </sheetViews>
  <sheetFormatPr defaultRowHeight="14.4"/>
  <cols>
    <col min="2" max="2" width="6.5546875" customWidth="1"/>
    <col min="3" max="3" width="62.44140625" customWidth="1"/>
    <col min="4" max="4" width="18" customWidth="1"/>
    <col min="5" max="5" width="19.33203125" customWidth="1"/>
    <col min="6" max="6" width="18.44140625" customWidth="1"/>
    <col min="7" max="7" width="15" bestFit="1" customWidth="1"/>
  </cols>
  <sheetData>
    <row r="1" spans="1:7">
      <c r="C1" s="271" t="s">
        <v>786</v>
      </c>
      <c r="D1" s="272"/>
      <c r="E1" s="272"/>
      <c r="F1" s="272"/>
    </row>
    <row r="3" spans="1:7">
      <c r="A3" s="276" t="s">
        <v>761</v>
      </c>
      <c r="B3" s="276"/>
      <c r="C3" s="276"/>
      <c r="D3" s="277"/>
      <c r="E3" s="277"/>
    </row>
    <row r="4" spans="1:7">
      <c r="A4" s="295" t="s">
        <v>128</v>
      </c>
      <c r="B4" s="295"/>
      <c r="C4" s="295"/>
      <c r="D4" s="277"/>
      <c r="E4" s="277"/>
    </row>
    <row r="5" spans="1:7" ht="15" thickBot="1">
      <c r="A5" s="235"/>
      <c r="B5" s="235"/>
      <c r="C5" s="235"/>
      <c r="D5" s="236"/>
      <c r="E5" s="236"/>
    </row>
    <row r="6" spans="1:7" ht="15" customHeight="1">
      <c r="A6" s="288" t="s">
        <v>1</v>
      </c>
      <c r="B6" s="291" t="s">
        <v>2</v>
      </c>
      <c r="C6" s="292"/>
      <c r="D6" s="273" t="s">
        <v>763</v>
      </c>
      <c r="E6" s="273" t="s">
        <v>756</v>
      </c>
      <c r="F6" s="273" t="s">
        <v>762</v>
      </c>
    </row>
    <row r="7" spans="1:7">
      <c r="A7" s="289"/>
      <c r="B7" s="293"/>
      <c r="C7" s="293"/>
      <c r="D7" s="274"/>
      <c r="E7" s="274"/>
      <c r="F7" s="274"/>
    </row>
    <row r="8" spans="1:7">
      <c r="A8" s="289"/>
      <c r="B8" s="293"/>
      <c r="C8" s="293"/>
      <c r="D8" s="274"/>
      <c r="E8" s="274"/>
      <c r="F8" s="274"/>
    </row>
    <row r="9" spans="1:7" ht="15" thickBot="1">
      <c r="A9" s="290"/>
      <c r="B9" s="294"/>
      <c r="C9" s="294"/>
      <c r="D9" s="275"/>
      <c r="E9" s="275"/>
      <c r="F9" s="275"/>
    </row>
    <row r="10" spans="1:7" ht="15.6">
      <c r="A10" s="34" t="s">
        <v>5</v>
      </c>
      <c r="B10" s="282" t="s">
        <v>129</v>
      </c>
      <c r="C10" s="283"/>
      <c r="D10" s="35">
        <f>D11+D12+D13+D14</f>
        <v>10821700</v>
      </c>
      <c r="E10" s="35">
        <f>E11+E12+E13+E14</f>
        <v>10821700</v>
      </c>
      <c r="F10" s="35">
        <f>F11+F12+F13+F14</f>
        <v>0</v>
      </c>
    </row>
    <row r="11" spans="1:7" ht="15.6" customHeight="1">
      <c r="A11" s="5"/>
      <c r="B11" s="39" t="s">
        <v>3</v>
      </c>
      <c r="C11" s="40" t="s">
        <v>130</v>
      </c>
      <c r="D11" s="23">
        <f>7523000-D26+1500000+200</f>
        <v>7223200</v>
      </c>
      <c r="E11" s="23">
        <v>7223200</v>
      </c>
      <c r="F11" s="23">
        <f>E11-D11</f>
        <v>0</v>
      </c>
      <c r="G11" s="139"/>
    </row>
    <row r="12" spans="1:7" ht="15.6">
      <c r="A12" s="5"/>
      <c r="B12" s="39" t="s">
        <v>99</v>
      </c>
      <c r="C12" s="40" t="s">
        <v>131</v>
      </c>
      <c r="D12" s="23">
        <v>2500000</v>
      </c>
      <c r="E12" s="23">
        <v>2500000</v>
      </c>
      <c r="F12" s="23">
        <f t="shared" ref="F12:F18" si="0">E12-D12</f>
        <v>0</v>
      </c>
    </row>
    <row r="13" spans="1:7" ht="15.6">
      <c r="A13" s="5"/>
      <c r="B13" s="39" t="s">
        <v>118</v>
      </c>
      <c r="C13" s="40" t="s">
        <v>132</v>
      </c>
      <c r="D13" s="23">
        <v>5000</v>
      </c>
      <c r="E13" s="23">
        <v>5000</v>
      </c>
      <c r="F13" s="23">
        <f t="shared" si="0"/>
        <v>0</v>
      </c>
    </row>
    <row r="14" spans="1:7" ht="15.6">
      <c r="A14" s="5"/>
      <c r="B14" s="39" t="s">
        <v>123</v>
      </c>
      <c r="C14" s="40" t="s">
        <v>133</v>
      </c>
      <c r="D14" s="24">
        <f>D15+D16+D17+D18</f>
        <v>1093500</v>
      </c>
      <c r="E14" s="24">
        <f>E15+E16+E17+E18</f>
        <v>1093500</v>
      </c>
      <c r="F14" s="23">
        <f t="shared" si="0"/>
        <v>0</v>
      </c>
    </row>
    <row r="15" spans="1:7" ht="15.6">
      <c r="A15" s="7"/>
      <c r="B15" s="6"/>
      <c r="C15" s="8" t="s">
        <v>134</v>
      </c>
      <c r="D15" s="23">
        <v>110000</v>
      </c>
      <c r="E15" s="23">
        <v>110000</v>
      </c>
      <c r="F15" s="23">
        <f t="shared" si="0"/>
        <v>0</v>
      </c>
      <c r="G15" s="139"/>
    </row>
    <row r="16" spans="1:7" ht="15.6">
      <c r="A16" s="7"/>
      <c r="B16" s="6"/>
      <c r="C16" s="8" t="s">
        <v>135</v>
      </c>
      <c r="D16" s="23">
        <v>728000</v>
      </c>
      <c r="E16" s="23">
        <v>728000</v>
      </c>
      <c r="F16" s="23">
        <f t="shared" si="0"/>
        <v>0</v>
      </c>
      <c r="G16" s="139"/>
    </row>
    <row r="17" spans="1:7" ht="15.6">
      <c r="A17" s="7"/>
      <c r="B17" s="6"/>
      <c r="C17" s="9" t="s">
        <v>136</v>
      </c>
      <c r="D17" s="23">
        <v>59500</v>
      </c>
      <c r="E17" s="23">
        <v>59500</v>
      </c>
      <c r="F17" s="23">
        <f t="shared" si="0"/>
        <v>0</v>
      </c>
      <c r="G17" s="139"/>
    </row>
    <row r="18" spans="1:7" ht="15.6">
      <c r="A18" s="7"/>
      <c r="B18" s="6"/>
      <c r="C18" s="9" t="s">
        <v>137</v>
      </c>
      <c r="D18" s="23">
        <v>196000</v>
      </c>
      <c r="E18" s="23">
        <v>196000</v>
      </c>
      <c r="F18" s="23">
        <f t="shared" si="0"/>
        <v>0</v>
      </c>
      <c r="G18" s="139"/>
    </row>
    <row r="19" spans="1:7" ht="15.6">
      <c r="A19" s="36" t="s">
        <v>31</v>
      </c>
      <c r="B19" s="284" t="s">
        <v>138</v>
      </c>
      <c r="C19" s="285"/>
      <c r="D19" s="37">
        <v>2000000</v>
      </c>
      <c r="E19" s="37">
        <v>2060050</v>
      </c>
      <c r="F19" s="37">
        <v>60050</v>
      </c>
    </row>
    <row r="20" spans="1:7" ht="15.6">
      <c r="A20" s="36" t="s">
        <v>35</v>
      </c>
      <c r="B20" s="284" t="s">
        <v>139</v>
      </c>
      <c r="C20" s="283"/>
      <c r="D20" s="38">
        <f>D21+D22+D23+D24</f>
        <v>40000</v>
      </c>
      <c r="E20" s="38">
        <f>E21+E22+E23+E24</f>
        <v>40000</v>
      </c>
      <c r="F20" s="38">
        <f>F21+F22+F23+F24</f>
        <v>0</v>
      </c>
    </row>
    <row r="21" spans="1:7" ht="15.6">
      <c r="A21" s="7"/>
      <c r="B21" s="10" t="s">
        <v>3</v>
      </c>
      <c r="C21" s="11" t="s">
        <v>140</v>
      </c>
      <c r="D21" s="23">
        <v>15000</v>
      </c>
      <c r="E21" s="23">
        <v>15000</v>
      </c>
      <c r="F21" s="23">
        <f>E21-D21</f>
        <v>0</v>
      </c>
    </row>
    <row r="22" spans="1:7" ht="15.6">
      <c r="A22" s="5"/>
      <c r="B22" s="10" t="s">
        <v>99</v>
      </c>
      <c r="C22" s="8" t="s">
        <v>141</v>
      </c>
      <c r="D22" s="25">
        <v>20000</v>
      </c>
      <c r="E22" s="25">
        <v>20000</v>
      </c>
      <c r="F22" s="23">
        <f>E22-D22</f>
        <v>0</v>
      </c>
    </row>
    <row r="23" spans="1:7" ht="15.6">
      <c r="A23" s="5"/>
      <c r="B23" s="10" t="s">
        <v>118</v>
      </c>
      <c r="C23" s="8" t="s">
        <v>34</v>
      </c>
      <c r="D23" s="25">
        <v>0</v>
      </c>
      <c r="E23" s="25">
        <v>0</v>
      </c>
      <c r="F23" s="23">
        <f t="shared" ref="F23:F26" si="1">E23-D23</f>
        <v>0</v>
      </c>
    </row>
    <row r="24" spans="1:7" ht="15.6">
      <c r="A24" s="5"/>
      <c r="B24" s="10" t="s">
        <v>123</v>
      </c>
      <c r="C24" s="8" t="s">
        <v>142</v>
      </c>
      <c r="D24" s="25">
        <v>5000</v>
      </c>
      <c r="E24" s="25">
        <v>5000</v>
      </c>
      <c r="F24" s="23">
        <f t="shared" si="1"/>
        <v>0</v>
      </c>
    </row>
    <row r="25" spans="1:7" ht="15.6">
      <c r="A25" s="41" t="s">
        <v>107</v>
      </c>
      <c r="B25" s="284" t="s">
        <v>144</v>
      </c>
      <c r="C25" s="285"/>
      <c r="D25" s="38">
        <v>0</v>
      </c>
      <c r="E25" s="38">
        <v>0</v>
      </c>
      <c r="F25" s="23">
        <f t="shared" si="1"/>
        <v>0</v>
      </c>
    </row>
    <row r="26" spans="1:7" ht="15.75" customHeight="1">
      <c r="A26" s="85" t="s">
        <v>109</v>
      </c>
      <c r="B26" s="286" t="s">
        <v>145</v>
      </c>
      <c r="C26" s="287"/>
      <c r="D26" s="38">
        <v>1800000</v>
      </c>
      <c r="E26" s="38">
        <v>1800000</v>
      </c>
      <c r="F26" s="23">
        <f t="shared" si="1"/>
        <v>0</v>
      </c>
      <c r="G26" s="138"/>
    </row>
    <row r="27" spans="1:7" ht="33.75" customHeight="1" thickBot="1">
      <c r="A27" s="85" t="s">
        <v>111</v>
      </c>
      <c r="B27" s="281" t="s">
        <v>204</v>
      </c>
      <c r="C27" s="281"/>
      <c r="D27" s="115">
        <v>1838980</v>
      </c>
      <c r="E27" s="115">
        <v>1838980</v>
      </c>
      <c r="F27" s="115">
        <v>0</v>
      </c>
    </row>
    <row r="28" spans="1:7" ht="16.5" customHeight="1" thickBot="1">
      <c r="A28" s="278" t="s">
        <v>146</v>
      </c>
      <c r="B28" s="279"/>
      <c r="C28" s="280"/>
      <c r="D28" s="42">
        <f>D10+D19+D20+D25+D26+D27</f>
        <v>16500680</v>
      </c>
      <c r="E28" s="42">
        <f>E10+E19+E20+E25+E26+E27</f>
        <v>16560730</v>
      </c>
      <c r="F28" s="42">
        <f>F10+F19+F20+F25+F26+F27</f>
        <v>60050</v>
      </c>
    </row>
  </sheetData>
  <mergeCells count="15">
    <mergeCell ref="A28:C28"/>
    <mergeCell ref="B27:C27"/>
    <mergeCell ref="B10:C10"/>
    <mergeCell ref="B19:C19"/>
    <mergeCell ref="B20:C20"/>
    <mergeCell ref="B25:C25"/>
    <mergeCell ref="B26:C26"/>
    <mergeCell ref="C1:F1"/>
    <mergeCell ref="F6:F9"/>
    <mergeCell ref="E6:E9"/>
    <mergeCell ref="A3:E3"/>
    <mergeCell ref="D6:D9"/>
    <mergeCell ref="A6:A9"/>
    <mergeCell ref="B6:C9"/>
    <mergeCell ref="A4:E4"/>
  </mergeCells>
  <printOptions horizontalCentered="1"/>
  <pageMargins left="0.31496062992125984" right="0.11811023622047245" top="0.15748031496062992" bottom="0" header="0.31496062992125984" footer="0.31496062992125984"/>
  <pageSetup paperSize="9" scale="74" fitToWidth="0" fitToHeight="0" orientation="portrait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9"/>
  <sheetViews>
    <sheetView zoomScaleNormal="100" workbookViewId="0">
      <selection activeCell="I27" sqref="I27"/>
    </sheetView>
  </sheetViews>
  <sheetFormatPr defaultColWidth="9.109375" defaultRowHeight="13.8"/>
  <cols>
    <col min="1" max="1" width="11.44140625" style="1" customWidth="1"/>
    <col min="2" max="2" width="57" style="1" customWidth="1"/>
    <col min="3" max="3" width="16.33203125" style="1" customWidth="1"/>
    <col min="4" max="4" width="14.88671875" style="1" hidden="1" customWidth="1"/>
    <col min="5" max="5" width="14" style="1" hidden="1" customWidth="1"/>
    <col min="6" max="6" width="13.109375" style="1" customWidth="1"/>
    <col min="7" max="7" width="13.44140625" style="1" customWidth="1"/>
    <col min="8" max="16384" width="9.109375" style="1"/>
  </cols>
  <sheetData>
    <row r="1" spans="1:7" ht="18">
      <c r="A1" s="487" t="s">
        <v>296</v>
      </c>
      <c r="B1" s="501"/>
      <c r="C1" s="501"/>
      <c r="D1" s="502"/>
      <c r="E1" s="502"/>
      <c r="F1" s="503"/>
      <c r="G1" s="504"/>
    </row>
    <row r="2" spans="1:7" ht="15" customHeight="1">
      <c r="A2" s="310" t="s">
        <v>297</v>
      </c>
      <c r="B2" s="505"/>
      <c r="C2" s="505"/>
      <c r="D2" s="502"/>
      <c r="E2" s="502"/>
      <c r="F2" s="503"/>
      <c r="G2" s="504"/>
    </row>
    <row r="3" spans="1:7" ht="15.6">
      <c r="A3" s="506" t="s">
        <v>60</v>
      </c>
      <c r="B3" s="507"/>
      <c r="C3" s="507"/>
      <c r="D3" s="438"/>
      <c r="E3" s="438"/>
      <c r="F3" s="494"/>
      <c r="G3" s="495"/>
    </row>
    <row r="4" spans="1:7">
      <c r="A4" s="63"/>
      <c r="B4" s="63"/>
      <c r="C4" s="63"/>
      <c r="D4" s="228"/>
    </row>
    <row r="5" spans="1:7" ht="15" customHeight="1">
      <c r="A5" s="490" t="s">
        <v>1</v>
      </c>
      <c r="B5" s="490" t="s">
        <v>2</v>
      </c>
      <c r="C5" s="484" t="s">
        <v>763</v>
      </c>
      <c r="D5" s="484" t="s">
        <v>764</v>
      </c>
      <c r="E5" s="484" t="s">
        <v>765</v>
      </c>
      <c r="F5" s="484" t="s">
        <v>766</v>
      </c>
      <c r="G5" s="484" t="s">
        <v>760</v>
      </c>
    </row>
    <row r="6" spans="1:7">
      <c r="A6" s="510"/>
      <c r="B6" s="510"/>
      <c r="C6" s="508"/>
      <c r="D6" s="508"/>
      <c r="E6" s="508"/>
      <c r="F6" s="508"/>
      <c r="G6" s="508"/>
    </row>
    <row r="7" spans="1:7">
      <c r="A7" s="510"/>
      <c r="B7" s="510"/>
      <c r="C7" s="508"/>
      <c r="D7" s="508"/>
      <c r="E7" s="508"/>
      <c r="F7" s="508"/>
      <c r="G7" s="508"/>
    </row>
    <row r="8" spans="1:7">
      <c r="A8" s="511"/>
      <c r="B8" s="511"/>
      <c r="C8" s="509"/>
      <c r="D8" s="509"/>
      <c r="E8" s="509"/>
      <c r="F8" s="509"/>
      <c r="G8" s="509"/>
    </row>
    <row r="9" spans="1:7" ht="31.2">
      <c r="A9" s="54" t="s">
        <v>274</v>
      </c>
      <c r="B9" s="22" t="s">
        <v>60</v>
      </c>
      <c r="C9" s="19">
        <f>SUM(C10:C27)</f>
        <v>114900</v>
      </c>
      <c r="D9" s="19">
        <f t="shared" ref="D9:E9" si="0">SUM(D10:D27)</f>
        <v>114900</v>
      </c>
      <c r="E9" s="19">
        <f t="shared" si="0"/>
        <v>114900</v>
      </c>
      <c r="F9" s="19">
        <f>F10+F11+F12+F13+F14+F15+F16+F17+F18+F19+F20+F21+F22+F23+F24+F25+F26+F27+F28</f>
        <v>120900</v>
      </c>
      <c r="G9" s="19">
        <f>G10+G11+G12+G13+G14+G15+G16+G17+G18+G19+G20+G21+G22+G23+G24+G25+G26+G27+G28</f>
        <v>6000</v>
      </c>
    </row>
    <row r="10" spans="1:7" ht="15.6">
      <c r="A10" s="54" t="s">
        <v>275</v>
      </c>
      <c r="B10" s="21" t="s">
        <v>38</v>
      </c>
      <c r="C10" s="19">
        <v>9400</v>
      </c>
      <c r="D10" s="19">
        <v>9400</v>
      </c>
      <c r="E10" s="19">
        <v>9400</v>
      </c>
      <c r="F10" s="19">
        <v>9400</v>
      </c>
      <c r="G10" s="19">
        <f>F10-C10</f>
        <v>0</v>
      </c>
    </row>
    <row r="11" spans="1:7" ht="15.6">
      <c r="A11" s="54" t="s">
        <v>276</v>
      </c>
      <c r="B11" s="21" t="s">
        <v>39</v>
      </c>
      <c r="C11" s="19">
        <v>6000</v>
      </c>
      <c r="D11" s="19">
        <v>6000</v>
      </c>
      <c r="E11" s="19">
        <v>6000</v>
      </c>
      <c r="F11" s="19">
        <v>6000</v>
      </c>
      <c r="G11" s="19">
        <f t="shared" ref="G11:G28" si="1">F11-C11</f>
        <v>0</v>
      </c>
    </row>
    <row r="12" spans="1:7" ht="15.6">
      <c r="A12" s="54" t="s">
        <v>277</v>
      </c>
      <c r="B12" s="21" t="s">
        <v>150</v>
      </c>
      <c r="C12" s="19">
        <v>6000</v>
      </c>
      <c r="D12" s="19">
        <v>6000</v>
      </c>
      <c r="E12" s="19">
        <v>6000</v>
      </c>
      <c r="F12" s="19">
        <v>6000</v>
      </c>
      <c r="G12" s="19">
        <f t="shared" si="1"/>
        <v>0</v>
      </c>
    </row>
    <row r="13" spans="1:7" ht="15.6">
      <c r="A13" s="54" t="s">
        <v>278</v>
      </c>
      <c r="B13" s="21" t="s">
        <v>40</v>
      </c>
      <c r="C13" s="19">
        <v>9400</v>
      </c>
      <c r="D13" s="19">
        <v>9400</v>
      </c>
      <c r="E13" s="19">
        <v>9400</v>
      </c>
      <c r="F13" s="19">
        <v>9400</v>
      </c>
      <c r="G13" s="19">
        <f t="shared" si="1"/>
        <v>0</v>
      </c>
    </row>
    <row r="14" spans="1:7" ht="15.6">
      <c r="A14" s="54" t="s">
        <v>279</v>
      </c>
      <c r="B14" s="21" t="s">
        <v>41</v>
      </c>
      <c r="C14" s="19">
        <v>6800</v>
      </c>
      <c r="D14" s="19">
        <v>6800</v>
      </c>
      <c r="E14" s="19">
        <v>6800</v>
      </c>
      <c r="F14" s="19">
        <v>6800</v>
      </c>
      <c r="G14" s="19">
        <f t="shared" si="1"/>
        <v>0</v>
      </c>
    </row>
    <row r="15" spans="1:7" ht="15.6">
      <c r="A15" s="54" t="s">
        <v>280</v>
      </c>
      <c r="B15" s="21" t="s">
        <v>42</v>
      </c>
      <c r="C15" s="19">
        <v>3000</v>
      </c>
      <c r="D15" s="19">
        <v>3000</v>
      </c>
      <c r="E15" s="19">
        <v>3000</v>
      </c>
      <c r="F15" s="19">
        <v>3000</v>
      </c>
      <c r="G15" s="19">
        <f t="shared" si="1"/>
        <v>0</v>
      </c>
    </row>
    <row r="16" spans="1:7" ht="15.6">
      <c r="A16" s="54" t="s">
        <v>281</v>
      </c>
      <c r="B16" s="21" t="s">
        <v>43</v>
      </c>
      <c r="C16" s="19">
        <v>6800</v>
      </c>
      <c r="D16" s="19">
        <v>6800</v>
      </c>
      <c r="E16" s="19">
        <v>6800</v>
      </c>
      <c r="F16" s="19">
        <v>6800</v>
      </c>
      <c r="G16" s="19">
        <f t="shared" si="1"/>
        <v>0</v>
      </c>
    </row>
    <row r="17" spans="1:7" ht="15.6">
      <c r="A17" s="54" t="s">
        <v>282</v>
      </c>
      <c r="B17" s="21" t="s">
        <v>44</v>
      </c>
      <c r="C17" s="19">
        <v>9400</v>
      </c>
      <c r="D17" s="19">
        <v>9400</v>
      </c>
      <c r="E17" s="19">
        <v>9400</v>
      </c>
      <c r="F17" s="19">
        <v>9400</v>
      </c>
      <c r="G17" s="19">
        <f t="shared" si="1"/>
        <v>0</v>
      </c>
    </row>
    <row r="18" spans="1:7" ht="15.6">
      <c r="A18" s="54" t="s">
        <v>283</v>
      </c>
      <c r="B18" s="21" t="s">
        <v>45</v>
      </c>
      <c r="C18" s="19">
        <v>4000</v>
      </c>
      <c r="D18" s="19">
        <v>4000</v>
      </c>
      <c r="E18" s="19">
        <v>4000</v>
      </c>
      <c r="F18" s="19">
        <v>4000</v>
      </c>
      <c r="G18" s="19">
        <f t="shared" si="1"/>
        <v>0</v>
      </c>
    </row>
    <row r="19" spans="1:7" ht="15.6">
      <c r="A19" s="54" t="s">
        <v>284</v>
      </c>
      <c r="B19" s="21" t="s">
        <v>46</v>
      </c>
      <c r="C19" s="19">
        <v>4000</v>
      </c>
      <c r="D19" s="19">
        <v>4000</v>
      </c>
      <c r="E19" s="19">
        <v>4000</v>
      </c>
      <c r="F19" s="19">
        <v>4000</v>
      </c>
      <c r="G19" s="19">
        <f t="shared" si="1"/>
        <v>0</v>
      </c>
    </row>
    <row r="20" spans="1:7" ht="15.6">
      <c r="A20" s="54" t="s">
        <v>285</v>
      </c>
      <c r="B20" s="21" t="s">
        <v>47</v>
      </c>
      <c r="C20" s="19">
        <v>6800</v>
      </c>
      <c r="D20" s="19">
        <v>6800</v>
      </c>
      <c r="E20" s="19">
        <v>6800</v>
      </c>
      <c r="F20" s="19">
        <v>6800</v>
      </c>
      <c r="G20" s="19">
        <f t="shared" si="1"/>
        <v>0</v>
      </c>
    </row>
    <row r="21" spans="1:7" ht="15.6">
      <c r="A21" s="54" t="s">
        <v>286</v>
      </c>
      <c r="B21" s="21" t="s">
        <v>48</v>
      </c>
      <c r="C21" s="19">
        <v>6000</v>
      </c>
      <c r="D21" s="19">
        <v>6000</v>
      </c>
      <c r="E21" s="19">
        <v>6000</v>
      </c>
      <c r="F21" s="19">
        <v>6000</v>
      </c>
      <c r="G21" s="19">
        <f t="shared" si="1"/>
        <v>0</v>
      </c>
    </row>
    <row r="22" spans="1:7" ht="15.6">
      <c r="A22" s="54" t="s">
        <v>287</v>
      </c>
      <c r="B22" s="21" t="s">
        <v>49</v>
      </c>
      <c r="C22" s="19">
        <v>3000</v>
      </c>
      <c r="D22" s="19">
        <v>3000</v>
      </c>
      <c r="E22" s="19">
        <v>3000</v>
      </c>
      <c r="F22" s="19">
        <v>3000</v>
      </c>
      <c r="G22" s="19">
        <f t="shared" si="1"/>
        <v>0</v>
      </c>
    </row>
    <row r="23" spans="1:7" ht="15.6">
      <c r="A23" s="54" t="s">
        <v>288</v>
      </c>
      <c r="B23" s="21" t="s">
        <v>50</v>
      </c>
      <c r="C23" s="19">
        <v>4500</v>
      </c>
      <c r="D23" s="19">
        <v>4500</v>
      </c>
      <c r="E23" s="19">
        <v>4500</v>
      </c>
      <c r="F23" s="19">
        <v>4500</v>
      </c>
      <c r="G23" s="19">
        <f t="shared" si="1"/>
        <v>0</v>
      </c>
    </row>
    <row r="24" spans="1:7" ht="15.6">
      <c r="A24" s="54" t="s">
        <v>289</v>
      </c>
      <c r="B24" s="20" t="s">
        <v>51</v>
      </c>
      <c r="C24" s="19">
        <v>9400</v>
      </c>
      <c r="D24" s="19">
        <v>9400</v>
      </c>
      <c r="E24" s="19">
        <v>9400</v>
      </c>
      <c r="F24" s="19">
        <v>9400</v>
      </c>
      <c r="G24" s="19">
        <f t="shared" si="1"/>
        <v>0</v>
      </c>
    </row>
    <row r="25" spans="1:7" ht="15.6">
      <c r="A25" s="54" t="s">
        <v>290</v>
      </c>
      <c r="B25" s="21" t="s">
        <v>52</v>
      </c>
      <c r="C25" s="19">
        <v>6800</v>
      </c>
      <c r="D25" s="19">
        <v>6800</v>
      </c>
      <c r="E25" s="19">
        <v>6800</v>
      </c>
      <c r="F25" s="19">
        <v>6800</v>
      </c>
      <c r="G25" s="19">
        <f t="shared" si="1"/>
        <v>0</v>
      </c>
    </row>
    <row r="26" spans="1:7" ht="15.6">
      <c r="A26" s="54" t="s">
        <v>291</v>
      </c>
      <c r="B26" s="21" t="s">
        <v>53</v>
      </c>
      <c r="C26" s="19">
        <v>6800</v>
      </c>
      <c r="D26" s="19">
        <v>6800</v>
      </c>
      <c r="E26" s="19">
        <v>6800</v>
      </c>
      <c r="F26" s="19">
        <v>6800</v>
      </c>
      <c r="G26" s="19">
        <f t="shared" si="1"/>
        <v>0</v>
      </c>
    </row>
    <row r="27" spans="1:7" ht="15.6">
      <c r="A27" s="54" t="s">
        <v>292</v>
      </c>
      <c r="B27" s="21" t="s">
        <v>57</v>
      </c>
      <c r="C27" s="19">
        <v>6800</v>
      </c>
      <c r="D27" s="19">
        <v>6800</v>
      </c>
      <c r="E27" s="19">
        <v>6800</v>
      </c>
      <c r="F27" s="19">
        <v>6800</v>
      </c>
      <c r="G27" s="19">
        <f t="shared" si="1"/>
        <v>0</v>
      </c>
    </row>
    <row r="28" spans="1:7" ht="15.6">
      <c r="A28" s="54" t="s">
        <v>753</v>
      </c>
      <c r="B28" s="21" t="s">
        <v>754</v>
      </c>
      <c r="C28" s="19">
        <v>0</v>
      </c>
      <c r="D28" s="19">
        <v>6000</v>
      </c>
      <c r="E28" s="19">
        <v>6000</v>
      </c>
      <c r="F28" s="19">
        <v>6000</v>
      </c>
      <c r="G28" s="19">
        <f t="shared" si="1"/>
        <v>6000</v>
      </c>
    </row>
    <row r="29" spans="1:7" ht="15.6">
      <c r="B29" s="28"/>
    </row>
  </sheetData>
  <mergeCells count="10">
    <mergeCell ref="A1:G1"/>
    <mergeCell ref="A2:G2"/>
    <mergeCell ref="A3:G3"/>
    <mergeCell ref="G5:G8"/>
    <mergeCell ref="F5:F8"/>
    <mergeCell ref="E5:E8"/>
    <mergeCell ref="D5:D8"/>
    <mergeCell ref="A5:A8"/>
    <mergeCell ref="B5:B8"/>
    <mergeCell ref="C5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1"/>
  <sheetViews>
    <sheetView topLeftCell="A16" workbookViewId="0">
      <selection activeCell="M41" sqref="M40:M41"/>
    </sheetView>
  </sheetViews>
  <sheetFormatPr defaultColWidth="9.109375" defaultRowHeight="13.8"/>
  <cols>
    <col min="1" max="1" width="9.109375" style="1"/>
    <col min="2" max="2" width="11.88671875" style="1" customWidth="1"/>
    <col min="3" max="3" width="15" style="1" customWidth="1"/>
    <col min="4" max="4" width="15.44140625" style="1" customWidth="1"/>
    <col min="5" max="5" width="17.5546875" style="1" customWidth="1"/>
    <col min="6" max="6" width="17.88671875" style="1" customWidth="1"/>
    <col min="7" max="7" width="15.44140625" style="1" customWidth="1"/>
    <col min="8" max="8" width="13" style="1" customWidth="1"/>
    <col min="9" max="9" width="14.109375" style="1" customWidth="1"/>
    <col min="10" max="10" width="13.109375" style="1" customWidth="1"/>
    <col min="11" max="16384" width="9.109375" style="1"/>
  </cols>
  <sheetData>
    <row r="1" spans="1:16" ht="14.4">
      <c r="A1" s="512" t="s">
        <v>577</v>
      </c>
      <c r="B1" s="476"/>
      <c r="C1" s="476"/>
      <c r="D1" s="476"/>
      <c r="E1" s="476"/>
      <c r="F1" s="476"/>
      <c r="G1" s="476"/>
      <c r="H1" s="476"/>
      <c r="I1" s="476"/>
      <c r="J1" s="513"/>
      <c r="K1" s="94"/>
      <c r="L1" s="30"/>
      <c r="M1" s="30"/>
      <c r="N1" s="30"/>
      <c r="O1" s="30"/>
      <c r="P1" s="30"/>
    </row>
    <row r="2" spans="1:16">
      <c r="A2" s="397" t="s">
        <v>578</v>
      </c>
      <c r="B2" s="398"/>
      <c r="C2" s="398"/>
      <c r="D2" s="398"/>
      <c r="E2" s="398"/>
      <c r="F2" s="398"/>
      <c r="G2" s="398"/>
      <c r="H2" s="398"/>
      <c r="I2" s="398"/>
      <c r="J2" s="514"/>
      <c r="K2" s="109"/>
      <c r="L2" s="110"/>
      <c r="M2" s="110"/>
      <c r="N2" s="110"/>
      <c r="O2" s="30"/>
      <c r="P2" s="30"/>
    </row>
    <row r="3" spans="1:16">
      <c r="A3" s="515"/>
      <c r="B3" s="398"/>
      <c r="C3" s="398"/>
      <c r="D3" s="398"/>
      <c r="E3" s="398"/>
      <c r="F3" s="398"/>
      <c r="G3" s="398"/>
      <c r="H3" s="398"/>
      <c r="I3" s="398"/>
      <c r="J3" s="514"/>
      <c r="K3" s="109"/>
      <c r="L3" s="110"/>
      <c r="M3" s="110"/>
      <c r="N3" s="110"/>
      <c r="O3" s="30"/>
      <c r="P3" s="30"/>
    </row>
    <row r="4" spans="1:16">
      <c r="A4" s="515"/>
      <c r="B4" s="398"/>
      <c r="C4" s="398"/>
      <c r="D4" s="398"/>
      <c r="E4" s="398"/>
      <c r="F4" s="398"/>
      <c r="G4" s="398"/>
      <c r="H4" s="398"/>
      <c r="I4" s="398"/>
      <c r="J4" s="514"/>
      <c r="K4" s="109"/>
      <c r="L4" s="110"/>
      <c r="M4" s="110"/>
      <c r="N4" s="110"/>
      <c r="O4" s="30"/>
      <c r="P4" s="30"/>
    </row>
    <row r="5" spans="1:16">
      <c r="A5" s="405" t="s">
        <v>388</v>
      </c>
      <c r="B5" s="337" t="s">
        <v>429</v>
      </c>
      <c r="C5" s="337"/>
      <c r="D5" s="337"/>
      <c r="E5" s="406" t="s">
        <v>430</v>
      </c>
      <c r="F5" s="407"/>
      <c r="G5" s="407"/>
      <c r="H5" s="407"/>
      <c r="I5" s="408"/>
      <c r="J5" s="516" t="s">
        <v>503</v>
      </c>
    </row>
    <row r="6" spans="1:16">
      <c r="A6" s="405"/>
      <c r="B6" s="337"/>
      <c r="C6" s="337"/>
      <c r="D6" s="337"/>
      <c r="E6" s="409"/>
      <c r="F6" s="410"/>
      <c r="G6" s="410"/>
      <c r="H6" s="410"/>
      <c r="I6" s="411"/>
      <c r="J6" s="517"/>
    </row>
    <row r="7" spans="1:16">
      <c r="A7" s="104">
        <v>1</v>
      </c>
      <c r="B7" s="401" t="s">
        <v>518</v>
      </c>
      <c r="C7" s="401"/>
      <c r="D7" s="401"/>
      <c r="E7" s="402" t="s">
        <v>519</v>
      </c>
      <c r="F7" s="403"/>
      <c r="G7" s="403"/>
      <c r="H7" s="403"/>
      <c r="I7" s="404"/>
      <c r="J7" s="82">
        <v>2100</v>
      </c>
    </row>
    <row r="8" spans="1:16">
      <c r="A8" s="104">
        <v>2</v>
      </c>
      <c r="B8" s="401" t="s">
        <v>520</v>
      </c>
      <c r="C8" s="401"/>
      <c r="D8" s="401"/>
      <c r="E8" s="402" t="s">
        <v>521</v>
      </c>
      <c r="F8" s="403"/>
      <c r="G8" s="403"/>
      <c r="H8" s="403"/>
      <c r="I8" s="404"/>
      <c r="J8" s="82">
        <v>700</v>
      </c>
    </row>
    <row r="9" spans="1:16">
      <c r="A9" s="104">
        <v>3</v>
      </c>
      <c r="B9" s="401" t="s">
        <v>520</v>
      </c>
      <c r="C9" s="401"/>
      <c r="D9" s="401"/>
      <c r="E9" s="402" t="s">
        <v>522</v>
      </c>
      <c r="F9" s="403"/>
      <c r="G9" s="403"/>
      <c r="H9" s="403"/>
      <c r="I9" s="404"/>
      <c r="J9" s="82">
        <v>700</v>
      </c>
    </row>
    <row r="10" spans="1:16">
      <c r="A10" s="104">
        <v>4</v>
      </c>
      <c r="B10" s="401" t="s">
        <v>523</v>
      </c>
      <c r="C10" s="401"/>
      <c r="D10" s="401"/>
      <c r="E10" s="402" t="s">
        <v>524</v>
      </c>
      <c r="F10" s="403"/>
      <c r="G10" s="403"/>
      <c r="H10" s="403"/>
      <c r="I10" s="404"/>
      <c r="J10" s="82">
        <v>2030</v>
      </c>
    </row>
    <row r="11" spans="1:16">
      <c r="A11" s="104">
        <v>5</v>
      </c>
      <c r="B11" s="402" t="s">
        <v>525</v>
      </c>
      <c r="C11" s="403"/>
      <c r="D11" s="404"/>
      <c r="E11" s="523" t="s">
        <v>576</v>
      </c>
      <c r="F11" s="524"/>
      <c r="G11" s="524"/>
      <c r="H11" s="524"/>
      <c r="I11" s="525"/>
      <c r="J11" s="82">
        <v>1400</v>
      </c>
    </row>
    <row r="12" spans="1:16">
      <c r="A12" s="104">
        <v>6</v>
      </c>
      <c r="B12" s="402" t="s">
        <v>526</v>
      </c>
      <c r="C12" s="403"/>
      <c r="D12" s="404"/>
      <c r="E12" s="402" t="s">
        <v>527</v>
      </c>
      <c r="F12" s="403"/>
      <c r="G12" s="403"/>
      <c r="H12" s="403"/>
      <c r="I12" s="404"/>
      <c r="J12" s="82">
        <v>2100</v>
      </c>
    </row>
    <row r="13" spans="1:16">
      <c r="A13" s="104">
        <v>7</v>
      </c>
      <c r="B13" s="402" t="s">
        <v>528</v>
      </c>
      <c r="C13" s="403"/>
      <c r="D13" s="404"/>
      <c r="E13" s="402" t="s">
        <v>529</v>
      </c>
      <c r="F13" s="403"/>
      <c r="G13" s="403"/>
      <c r="H13" s="403"/>
      <c r="I13" s="404"/>
      <c r="J13" s="82">
        <v>1050</v>
      </c>
    </row>
    <row r="14" spans="1:16">
      <c r="A14" s="104">
        <v>8</v>
      </c>
      <c r="B14" s="401" t="s">
        <v>530</v>
      </c>
      <c r="C14" s="401"/>
      <c r="D14" s="401"/>
      <c r="E14" s="523" t="s">
        <v>531</v>
      </c>
      <c r="F14" s="524"/>
      <c r="G14" s="524"/>
      <c r="H14" s="524"/>
      <c r="I14" s="525"/>
      <c r="J14" s="82">
        <v>3500</v>
      </c>
    </row>
    <row r="15" spans="1:16">
      <c r="A15" s="104">
        <v>9</v>
      </c>
      <c r="B15" s="401" t="s">
        <v>532</v>
      </c>
      <c r="C15" s="401"/>
      <c r="D15" s="401"/>
      <c r="E15" s="402" t="s">
        <v>533</v>
      </c>
      <c r="F15" s="403"/>
      <c r="G15" s="403"/>
      <c r="H15" s="403"/>
      <c r="I15" s="404"/>
      <c r="J15" s="82">
        <v>400</v>
      </c>
    </row>
    <row r="16" spans="1:16">
      <c r="A16" s="104">
        <v>10</v>
      </c>
      <c r="B16" s="401" t="s">
        <v>532</v>
      </c>
      <c r="C16" s="401"/>
      <c r="D16" s="401"/>
      <c r="E16" s="402" t="s">
        <v>445</v>
      </c>
      <c r="F16" s="403"/>
      <c r="G16" s="403"/>
      <c r="H16" s="403"/>
      <c r="I16" s="404"/>
      <c r="J16" s="82">
        <v>500</v>
      </c>
    </row>
    <row r="17" spans="1:10">
      <c r="A17" s="104">
        <v>11</v>
      </c>
      <c r="B17" s="401" t="s">
        <v>534</v>
      </c>
      <c r="C17" s="401"/>
      <c r="D17" s="401"/>
      <c r="E17" s="402" t="s">
        <v>535</v>
      </c>
      <c r="F17" s="403"/>
      <c r="G17" s="403"/>
      <c r="H17" s="403"/>
      <c r="I17" s="404"/>
      <c r="J17" s="82">
        <v>600</v>
      </c>
    </row>
    <row r="18" spans="1:10">
      <c r="A18" s="104">
        <v>12</v>
      </c>
      <c r="B18" s="401" t="s">
        <v>536</v>
      </c>
      <c r="C18" s="401"/>
      <c r="D18" s="401"/>
      <c r="E18" s="402" t="s">
        <v>537</v>
      </c>
      <c r="F18" s="403"/>
      <c r="G18" s="403"/>
      <c r="H18" s="403"/>
      <c r="I18" s="404"/>
      <c r="J18" s="82">
        <v>700</v>
      </c>
    </row>
    <row r="19" spans="1:10">
      <c r="A19" s="104">
        <v>13</v>
      </c>
      <c r="B19" s="401" t="s">
        <v>536</v>
      </c>
      <c r="C19" s="401"/>
      <c r="D19" s="401"/>
      <c r="E19" s="402" t="s">
        <v>538</v>
      </c>
      <c r="F19" s="403"/>
      <c r="G19" s="403"/>
      <c r="H19" s="403"/>
      <c r="I19" s="404"/>
      <c r="J19" s="82">
        <v>630</v>
      </c>
    </row>
    <row r="20" spans="1:10">
      <c r="A20" s="104">
        <v>14</v>
      </c>
      <c r="B20" s="401" t="s">
        <v>536</v>
      </c>
      <c r="C20" s="401"/>
      <c r="D20" s="401"/>
      <c r="E20" s="402" t="s">
        <v>539</v>
      </c>
      <c r="F20" s="403"/>
      <c r="G20" s="403"/>
      <c r="H20" s="403"/>
      <c r="I20" s="404"/>
      <c r="J20" s="82">
        <v>630</v>
      </c>
    </row>
    <row r="21" spans="1:10">
      <c r="A21" s="104">
        <v>15</v>
      </c>
      <c r="B21" s="401" t="s">
        <v>540</v>
      </c>
      <c r="C21" s="401"/>
      <c r="D21" s="401"/>
      <c r="E21" s="105" t="s">
        <v>541</v>
      </c>
      <c r="F21" s="106"/>
      <c r="G21" s="106"/>
      <c r="H21" s="106"/>
      <c r="I21" s="107"/>
      <c r="J21" s="82">
        <v>3500</v>
      </c>
    </row>
    <row r="22" spans="1:10">
      <c r="A22" s="104">
        <v>16</v>
      </c>
      <c r="B22" s="401" t="s">
        <v>542</v>
      </c>
      <c r="C22" s="401"/>
      <c r="D22" s="401"/>
      <c r="E22" s="402" t="s">
        <v>543</v>
      </c>
      <c r="F22" s="438"/>
      <c r="G22" s="438"/>
      <c r="H22" s="438"/>
      <c r="I22" s="439"/>
      <c r="J22" s="82">
        <v>3500</v>
      </c>
    </row>
    <row r="23" spans="1:10">
      <c r="A23" s="104">
        <v>17</v>
      </c>
      <c r="B23" s="401" t="s">
        <v>544</v>
      </c>
      <c r="C23" s="401"/>
      <c r="D23" s="401"/>
      <c r="E23" s="402" t="s">
        <v>545</v>
      </c>
      <c r="F23" s="438"/>
      <c r="G23" s="438"/>
      <c r="H23" s="438"/>
      <c r="I23" s="439"/>
      <c r="J23" s="82">
        <v>700</v>
      </c>
    </row>
    <row r="24" spans="1:10">
      <c r="A24" s="104">
        <v>18</v>
      </c>
      <c r="B24" s="401" t="s">
        <v>546</v>
      </c>
      <c r="C24" s="401"/>
      <c r="D24" s="401"/>
      <c r="E24" s="402" t="s">
        <v>547</v>
      </c>
      <c r="F24" s="403"/>
      <c r="G24" s="403"/>
      <c r="H24" s="403"/>
      <c r="I24" s="404"/>
      <c r="J24" s="82">
        <v>1750</v>
      </c>
    </row>
    <row r="25" spans="1:10">
      <c r="A25" s="104">
        <v>19</v>
      </c>
      <c r="B25" s="401" t="s">
        <v>548</v>
      </c>
      <c r="C25" s="401"/>
      <c r="D25" s="401"/>
      <c r="E25" s="402" t="s">
        <v>549</v>
      </c>
      <c r="F25" s="403"/>
      <c r="G25" s="403"/>
      <c r="H25" s="403"/>
      <c r="I25" s="404"/>
      <c r="J25" s="82">
        <v>1300</v>
      </c>
    </row>
    <row r="26" spans="1:10">
      <c r="A26" s="104">
        <v>20</v>
      </c>
      <c r="B26" s="401" t="s">
        <v>550</v>
      </c>
      <c r="C26" s="401"/>
      <c r="D26" s="401"/>
      <c r="E26" s="402" t="s">
        <v>551</v>
      </c>
      <c r="F26" s="403"/>
      <c r="G26" s="403"/>
      <c r="H26" s="403"/>
      <c r="I26" s="404"/>
      <c r="J26" s="82">
        <v>2400</v>
      </c>
    </row>
    <row r="27" spans="1:10">
      <c r="A27" s="104">
        <v>21</v>
      </c>
      <c r="B27" s="401" t="s">
        <v>552</v>
      </c>
      <c r="C27" s="401"/>
      <c r="D27" s="401"/>
      <c r="E27" s="402" t="s">
        <v>553</v>
      </c>
      <c r="F27" s="403"/>
      <c r="G27" s="403"/>
      <c r="H27" s="403"/>
      <c r="I27" s="404"/>
      <c r="J27" s="82">
        <v>700</v>
      </c>
    </row>
    <row r="28" spans="1:10">
      <c r="A28" s="104">
        <v>22</v>
      </c>
      <c r="B28" s="401" t="s">
        <v>554</v>
      </c>
      <c r="C28" s="401"/>
      <c r="D28" s="401"/>
      <c r="E28" s="523" t="s">
        <v>555</v>
      </c>
      <c r="F28" s="502"/>
      <c r="G28" s="502"/>
      <c r="H28" s="502"/>
      <c r="I28" s="526"/>
      <c r="J28" s="82">
        <v>1400</v>
      </c>
    </row>
    <row r="29" spans="1:10">
      <c r="A29" s="104">
        <v>23</v>
      </c>
      <c r="B29" s="401" t="s">
        <v>554</v>
      </c>
      <c r="C29" s="401"/>
      <c r="D29" s="401"/>
      <c r="E29" s="402" t="s">
        <v>556</v>
      </c>
      <c r="F29" s="403"/>
      <c r="G29" s="403"/>
      <c r="H29" s="403"/>
      <c r="I29" s="404"/>
      <c r="J29" s="82">
        <v>700</v>
      </c>
    </row>
    <row r="30" spans="1:10">
      <c r="A30" s="104">
        <v>24</v>
      </c>
      <c r="B30" s="401" t="s">
        <v>557</v>
      </c>
      <c r="C30" s="401"/>
      <c r="D30" s="401"/>
      <c r="E30" s="402" t="s">
        <v>558</v>
      </c>
      <c r="F30" s="403"/>
      <c r="G30" s="403"/>
      <c r="H30" s="403"/>
      <c r="I30" s="404"/>
      <c r="J30" s="82">
        <v>1750</v>
      </c>
    </row>
    <row r="31" spans="1:10">
      <c r="A31" s="104">
        <v>25</v>
      </c>
      <c r="B31" s="401" t="s">
        <v>559</v>
      </c>
      <c r="C31" s="401"/>
      <c r="D31" s="401"/>
      <c r="E31" s="523" t="s">
        <v>560</v>
      </c>
      <c r="F31" s="524"/>
      <c r="G31" s="524"/>
      <c r="H31" s="524"/>
      <c r="I31" s="525"/>
      <c r="J31" s="82">
        <v>1890</v>
      </c>
    </row>
    <row r="32" spans="1:10">
      <c r="A32" s="104">
        <v>26</v>
      </c>
      <c r="B32" s="401" t="s">
        <v>557</v>
      </c>
      <c r="C32" s="401"/>
      <c r="D32" s="401"/>
      <c r="E32" s="402" t="s">
        <v>561</v>
      </c>
      <c r="F32" s="403"/>
      <c r="G32" s="403"/>
      <c r="H32" s="403"/>
      <c r="I32" s="404"/>
      <c r="J32" s="82">
        <v>1750</v>
      </c>
    </row>
    <row r="33" spans="1:10">
      <c r="A33" s="104">
        <v>30</v>
      </c>
      <c r="B33" s="401" t="s">
        <v>562</v>
      </c>
      <c r="C33" s="401"/>
      <c r="D33" s="401"/>
      <c r="E33" s="402" t="s">
        <v>563</v>
      </c>
      <c r="F33" s="403"/>
      <c r="G33" s="403"/>
      <c r="H33" s="403"/>
      <c r="I33" s="404"/>
      <c r="J33" s="82">
        <v>700</v>
      </c>
    </row>
    <row r="34" spans="1:10">
      <c r="A34" s="104">
        <v>31</v>
      </c>
      <c r="B34" s="401" t="s">
        <v>552</v>
      </c>
      <c r="C34" s="401"/>
      <c r="D34" s="401"/>
      <c r="E34" s="402" t="s">
        <v>564</v>
      </c>
      <c r="F34" s="403"/>
      <c r="G34" s="403"/>
      <c r="H34" s="403"/>
      <c r="I34" s="404"/>
      <c r="J34" s="82">
        <v>1400</v>
      </c>
    </row>
    <row r="35" spans="1:10">
      <c r="A35" s="104">
        <v>32</v>
      </c>
      <c r="B35" s="401" t="s">
        <v>513</v>
      </c>
      <c r="C35" s="401"/>
      <c r="D35" s="401"/>
      <c r="E35" s="402" t="s">
        <v>565</v>
      </c>
      <c r="F35" s="403"/>
      <c r="G35" s="403"/>
      <c r="H35" s="403"/>
      <c r="I35" s="404"/>
      <c r="J35" s="82">
        <v>1400</v>
      </c>
    </row>
    <row r="36" spans="1:10">
      <c r="A36" s="104">
        <v>33</v>
      </c>
      <c r="B36" s="401" t="s">
        <v>566</v>
      </c>
      <c r="C36" s="401"/>
      <c r="D36" s="401"/>
      <c r="E36" s="402" t="s">
        <v>567</v>
      </c>
      <c r="F36" s="403"/>
      <c r="G36" s="403"/>
      <c r="H36" s="403"/>
      <c r="I36" s="404"/>
      <c r="J36" s="82">
        <v>500</v>
      </c>
    </row>
    <row r="37" spans="1:10">
      <c r="A37" s="104">
        <v>34</v>
      </c>
      <c r="B37" s="401" t="s">
        <v>568</v>
      </c>
      <c r="C37" s="401"/>
      <c r="D37" s="401"/>
      <c r="E37" s="402" t="s">
        <v>569</v>
      </c>
      <c r="F37" s="403"/>
      <c r="G37" s="403"/>
      <c r="H37" s="403"/>
      <c r="I37" s="404"/>
      <c r="J37" s="82">
        <v>3780</v>
      </c>
    </row>
    <row r="38" spans="1:10">
      <c r="A38" s="104">
        <v>36</v>
      </c>
      <c r="B38" s="401" t="s">
        <v>570</v>
      </c>
      <c r="C38" s="401"/>
      <c r="D38" s="401"/>
      <c r="E38" s="520" t="s">
        <v>571</v>
      </c>
      <c r="F38" s="521"/>
      <c r="G38" s="521"/>
      <c r="H38" s="521"/>
      <c r="I38" s="522"/>
      <c r="J38" s="82">
        <v>2100</v>
      </c>
    </row>
    <row r="39" spans="1:10">
      <c r="A39" s="104">
        <v>37</v>
      </c>
      <c r="B39" s="401" t="s">
        <v>572</v>
      </c>
      <c r="C39" s="401"/>
      <c r="D39" s="401"/>
      <c r="E39" s="402" t="s">
        <v>573</v>
      </c>
      <c r="F39" s="403"/>
      <c r="G39" s="403"/>
      <c r="H39" s="403"/>
      <c r="I39" s="404"/>
      <c r="J39" s="82">
        <v>2100</v>
      </c>
    </row>
    <row r="40" spans="1:10">
      <c r="A40" s="104">
        <v>38</v>
      </c>
      <c r="B40" s="401" t="s">
        <v>574</v>
      </c>
      <c r="C40" s="401"/>
      <c r="D40" s="401"/>
      <c r="E40" s="402" t="s">
        <v>575</v>
      </c>
      <c r="F40" s="403"/>
      <c r="G40" s="403"/>
      <c r="H40" s="403"/>
      <c r="I40" s="404"/>
      <c r="J40" s="82">
        <v>400</v>
      </c>
    </row>
    <row r="41" spans="1:10" ht="14.4">
      <c r="A41" s="518" t="s">
        <v>389</v>
      </c>
      <c r="B41" s="519"/>
      <c r="C41" s="519"/>
      <c r="D41" s="519"/>
      <c r="E41" s="519"/>
      <c r="F41" s="519"/>
      <c r="G41" s="519"/>
      <c r="H41" s="519"/>
      <c r="I41" s="519"/>
      <c r="J41" s="12">
        <f>SUM(J7:J40)</f>
        <v>50760</v>
      </c>
    </row>
  </sheetData>
  <mergeCells count="74">
    <mergeCell ref="B8:D8"/>
    <mergeCell ref="E8:I8"/>
    <mergeCell ref="A5:A6"/>
    <mergeCell ref="B5:D6"/>
    <mergeCell ref="E5:I6"/>
    <mergeCell ref="B7:D7"/>
    <mergeCell ref="E7:I7"/>
    <mergeCell ref="B9:D9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B15:D15"/>
    <mergeCell ref="E15:I15"/>
    <mergeCell ref="B16:D16"/>
    <mergeCell ref="E16:I16"/>
    <mergeCell ref="B17:D17"/>
    <mergeCell ref="E17:I17"/>
    <mergeCell ref="B24:D24"/>
    <mergeCell ref="E24:I24"/>
    <mergeCell ref="B18:D18"/>
    <mergeCell ref="E18:I18"/>
    <mergeCell ref="B19:D19"/>
    <mergeCell ref="E19:I19"/>
    <mergeCell ref="B20:D20"/>
    <mergeCell ref="E20:I20"/>
    <mergeCell ref="B21:D21"/>
    <mergeCell ref="B22:D22"/>
    <mergeCell ref="E22:I22"/>
    <mergeCell ref="B23:D23"/>
    <mergeCell ref="E23:I23"/>
    <mergeCell ref="B25:D25"/>
    <mergeCell ref="E25:I25"/>
    <mergeCell ref="B26:D26"/>
    <mergeCell ref="E26:I26"/>
    <mergeCell ref="B27:D27"/>
    <mergeCell ref="E27:I27"/>
    <mergeCell ref="E31:I31"/>
    <mergeCell ref="B32:D32"/>
    <mergeCell ref="E32:I32"/>
    <mergeCell ref="B28:D28"/>
    <mergeCell ref="E28:I28"/>
    <mergeCell ref="B29:D29"/>
    <mergeCell ref="E29:I29"/>
    <mergeCell ref="B30:D30"/>
    <mergeCell ref="E30:I30"/>
    <mergeCell ref="A41:I41"/>
    <mergeCell ref="B37:D37"/>
    <mergeCell ref="E37:I37"/>
    <mergeCell ref="B38:D38"/>
    <mergeCell ref="E38:I38"/>
    <mergeCell ref="A1:J1"/>
    <mergeCell ref="A2:J4"/>
    <mergeCell ref="B39:D39"/>
    <mergeCell ref="E39:I39"/>
    <mergeCell ref="B40:D40"/>
    <mergeCell ref="E40:I40"/>
    <mergeCell ref="J5:J6"/>
    <mergeCell ref="B34:D34"/>
    <mergeCell ref="E34:I34"/>
    <mergeCell ref="B35:D35"/>
    <mergeCell ref="E35:I35"/>
    <mergeCell ref="B36:D36"/>
    <mergeCell ref="E36:I36"/>
    <mergeCell ref="B33:D33"/>
    <mergeCell ref="E33:I33"/>
    <mergeCell ref="B31:D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16"/>
  <sheetViews>
    <sheetView zoomScaleNormal="100" workbookViewId="0">
      <selection activeCell="F9" sqref="F9"/>
    </sheetView>
  </sheetViews>
  <sheetFormatPr defaultColWidth="9.109375" defaultRowHeight="13.8"/>
  <cols>
    <col min="1" max="1" width="8.44140625" style="1" customWidth="1"/>
    <col min="2" max="2" width="25" style="1" customWidth="1"/>
    <col min="3" max="3" width="37.5546875" style="1" customWidth="1"/>
    <col min="4" max="4" width="63.109375" style="1" customWidth="1"/>
    <col min="5" max="5" width="17.109375" style="1" hidden="1" customWidth="1"/>
    <col min="6" max="6" width="17.109375" style="1" customWidth="1"/>
    <col min="7" max="16384" width="9.109375" style="1"/>
  </cols>
  <sheetData>
    <row r="2" spans="1:6" ht="18">
      <c r="A2" s="529" t="s">
        <v>371</v>
      </c>
      <c r="B2" s="530"/>
      <c r="C2" s="530"/>
      <c r="D2" s="530"/>
      <c r="E2" s="530"/>
      <c r="F2" s="495"/>
    </row>
    <row r="3" spans="1:6" ht="15.6">
      <c r="A3" s="531" t="s">
        <v>363</v>
      </c>
      <c r="B3" s="532"/>
      <c r="C3" s="532"/>
      <c r="D3" s="532"/>
      <c r="E3" s="532"/>
      <c r="F3" s="495"/>
    </row>
    <row r="4" spans="1:6" ht="15.6">
      <c r="A4" s="531" t="s">
        <v>364</v>
      </c>
      <c r="B4" s="532"/>
      <c r="C4" s="532"/>
      <c r="D4" s="532"/>
      <c r="E4" s="532"/>
      <c r="F4" s="495"/>
    </row>
    <row r="5" spans="1:6" ht="15.6">
      <c r="A5" s="56"/>
      <c r="B5" s="57"/>
      <c r="C5" s="57"/>
      <c r="D5" s="57"/>
      <c r="E5" s="57"/>
    </row>
    <row r="6" spans="1:6" ht="15.75" customHeight="1">
      <c r="A6" s="56"/>
      <c r="B6" s="57"/>
      <c r="C6" s="57"/>
      <c r="D6" s="57"/>
      <c r="E6" s="316" t="s">
        <v>390</v>
      </c>
      <c r="F6" s="316" t="s">
        <v>763</v>
      </c>
    </row>
    <row r="7" spans="1:6" ht="15.6">
      <c r="A7" s="56"/>
      <c r="B7" s="57"/>
      <c r="C7" s="57"/>
      <c r="D7" s="57"/>
      <c r="E7" s="528"/>
      <c r="F7" s="528"/>
    </row>
    <row r="8" spans="1:6" ht="15.6">
      <c r="A8" s="56"/>
      <c r="B8" s="57"/>
      <c r="C8" s="57"/>
      <c r="D8" s="57"/>
      <c r="E8" s="528"/>
      <c r="F8" s="528"/>
    </row>
    <row r="9" spans="1:6">
      <c r="A9" s="527" t="s">
        <v>365</v>
      </c>
      <c r="B9" s="527"/>
      <c r="C9" s="527"/>
      <c r="D9" s="527"/>
      <c r="E9" s="91">
        <f>E10+E11+E13+E14+E15</f>
        <v>150500</v>
      </c>
      <c r="F9" s="91">
        <f>F10+F11+F12+F13+F14+F15</f>
        <v>150500</v>
      </c>
    </row>
    <row r="10" spans="1:6" ht="82.8">
      <c r="A10" s="88" t="s">
        <v>3</v>
      </c>
      <c r="B10" s="27" t="s">
        <v>356</v>
      </c>
      <c r="C10" s="27" t="s">
        <v>357</v>
      </c>
      <c r="D10" s="27" t="s">
        <v>366</v>
      </c>
      <c r="E10" s="90">
        <v>12000</v>
      </c>
      <c r="F10" s="90">
        <v>12000</v>
      </c>
    </row>
    <row r="11" spans="1:6" ht="41.4" hidden="1">
      <c r="A11" s="88" t="s">
        <v>372</v>
      </c>
      <c r="B11" s="26" t="s">
        <v>358</v>
      </c>
      <c r="C11" s="26" t="s">
        <v>359</v>
      </c>
      <c r="D11" s="29" t="s">
        <v>380</v>
      </c>
      <c r="E11" s="89">
        <v>25000</v>
      </c>
      <c r="F11" s="89">
        <v>0</v>
      </c>
    </row>
    <row r="12" spans="1:6" ht="41.4">
      <c r="A12" s="88" t="s">
        <v>99</v>
      </c>
      <c r="B12" s="26" t="s">
        <v>581</v>
      </c>
      <c r="C12" s="26" t="s">
        <v>582</v>
      </c>
      <c r="D12" s="29" t="s">
        <v>583</v>
      </c>
      <c r="E12" s="89"/>
      <c r="F12" s="89">
        <v>15000</v>
      </c>
    </row>
    <row r="13" spans="1:6" ht="41.4">
      <c r="A13" s="88" t="s">
        <v>373</v>
      </c>
      <c r="B13" s="26" t="s">
        <v>67</v>
      </c>
      <c r="C13" s="26" t="s">
        <v>377</v>
      </c>
      <c r="D13" s="26" t="s">
        <v>367</v>
      </c>
      <c r="E13" s="89">
        <v>25000</v>
      </c>
      <c r="F13" s="89">
        <v>50000</v>
      </c>
    </row>
    <row r="14" spans="1:6" ht="55.2">
      <c r="A14" s="88" t="s">
        <v>385</v>
      </c>
      <c r="B14" s="27" t="s">
        <v>360</v>
      </c>
      <c r="C14" s="27" t="s">
        <v>361</v>
      </c>
      <c r="D14" s="27" t="s">
        <v>584</v>
      </c>
      <c r="E14" s="90">
        <v>80000</v>
      </c>
      <c r="F14" s="90">
        <v>57500</v>
      </c>
    </row>
    <row r="15" spans="1:6">
      <c r="A15" s="88" t="s">
        <v>374</v>
      </c>
      <c r="B15" s="27" t="s">
        <v>362</v>
      </c>
      <c r="C15" s="27" t="s">
        <v>586</v>
      </c>
      <c r="D15" s="27" t="s">
        <v>585</v>
      </c>
      <c r="E15" s="90">
        <v>8500</v>
      </c>
      <c r="F15" s="90">
        <v>16000</v>
      </c>
    </row>
    <row r="16" spans="1:6">
      <c r="A16" s="30"/>
      <c r="B16" s="30"/>
      <c r="C16" s="30"/>
      <c r="D16" s="30"/>
      <c r="E16" s="30"/>
    </row>
  </sheetData>
  <mergeCells count="6">
    <mergeCell ref="A9:D9"/>
    <mergeCell ref="E6:E8"/>
    <mergeCell ref="F6:F8"/>
    <mergeCell ref="A2:F2"/>
    <mergeCell ref="A3:F3"/>
    <mergeCell ref="A4:F4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8"/>
  <sheetViews>
    <sheetView zoomScaleNormal="100" workbookViewId="0">
      <selection activeCell="C9" sqref="C9"/>
    </sheetView>
  </sheetViews>
  <sheetFormatPr defaultColWidth="9.109375" defaultRowHeight="13.8"/>
  <cols>
    <col min="1" max="1" width="11.44140625" style="1" customWidth="1"/>
    <col min="2" max="2" width="57" style="1" customWidth="1"/>
    <col min="3" max="4" width="9.109375" style="1"/>
    <col min="5" max="5" width="14" style="1" customWidth="1"/>
    <col min="6" max="6" width="15.109375" style="1" customWidth="1"/>
    <col min="7" max="7" width="10.44140625" style="1" customWidth="1"/>
    <col min="8" max="16384" width="9.109375" style="1"/>
  </cols>
  <sheetData>
    <row r="1" spans="1:7" ht="18">
      <c r="A1" s="534" t="s">
        <v>318</v>
      </c>
      <c r="B1" s="494"/>
      <c r="C1" s="494"/>
      <c r="D1" s="494"/>
      <c r="E1" s="494"/>
      <c r="F1" s="494"/>
      <c r="G1" s="495"/>
    </row>
    <row r="2" spans="1:7" ht="15" customHeight="1">
      <c r="A2" s="506" t="s">
        <v>297</v>
      </c>
      <c r="B2" s="494"/>
      <c r="C2" s="494"/>
      <c r="D2" s="494"/>
      <c r="E2" s="494"/>
      <c r="F2" s="494"/>
      <c r="G2" s="495"/>
    </row>
    <row r="3" spans="1:7" ht="15.6">
      <c r="A3" s="506" t="s">
        <v>378</v>
      </c>
      <c r="B3" s="494"/>
      <c r="C3" s="494"/>
      <c r="D3" s="494"/>
      <c r="E3" s="494"/>
      <c r="F3" s="494"/>
      <c r="G3" s="495"/>
    </row>
    <row r="4" spans="1:7">
      <c r="A4" s="30"/>
      <c r="B4" s="30"/>
      <c r="C4" s="30"/>
      <c r="D4" s="30"/>
    </row>
    <row r="5" spans="1:7" ht="15" customHeight="1">
      <c r="A5" s="490" t="s">
        <v>1</v>
      </c>
      <c r="B5" s="490" t="s">
        <v>2</v>
      </c>
      <c r="C5" s="533" t="s">
        <v>763</v>
      </c>
      <c r="D5" s="533"/>
      <c r="E5" s="533"/>
      <c r="F5" s="533"/>
      <c r="G5" s="533"/>
    </row>
    <row r="6" spans="1:7">
      <c r="A6" s="510"/>
      <c r="B6" s="510"/>
      <c r="C6" s="533"/>
      <c r="D6" s="533"/>
      <c r="E6" s="533"/>
      <c r="F6" s="533"/>
      <c r="G6" s="533"/>
    </row>
    <row r="7" spans="1:7">
      <c r="A7" s="510"/>
      <c r="B7" s="510"/>
      <c r="C7" s="533"/>
      <c r="D7" s="533"/>
      <c r="E7" s="533"/>
      <c r="F7" s="533"/>
      <c r="G7" s="533"/>
    </row>
    <row r="8" spans="1:7">
      <c r="A8" s="511"/>
      <c r="B8" s="511"/>
      <c r="C8" s="533"/>
      <c r="D8" s="533"/>
      <c r="E8" s="533"/>
      <c r="F8" s="533"/>
      <c r="G8" s="533"/>
    </row>
    <row r="9" spans="1:7" ht="31.5" customHeight="1">
      <c r="A9" s="54" t="s">
        <v>319</v>
      </c>
      <c r="B9" s="22" t="s">
        <v>316</v>
      </c>
      <c r="C9" s="58" t="s">
        <v>587</v>
      </c>
      <c r="D9" s="58" t="s">
        <v>375</v>
      </c>
      <c r="E9" s="124" t="s">
        <v>589</v>
      </c>
      <c r="F9" s="127">
        <f>SUM(F10:F25)</f>
        <v>66997.399999999994</v>
      </c>
      <c r="G9" s="127">
        <f>SUM(G10:G25)</f>
        <v>67000</v>
      </c>
    </row>
    <row r="10" spans="1:7" s="30" customFormat="1" ht="15.6">
      <c r="A10" s="54" t="s">
        <v>320</v>
      </c>
      <c r="B10" s="21" t="s">
        <v>72</v>
      </c>
      <c r="C10" s="59">
        <v>2000</v>
      </c>
      <c r="D10" s="59">
        <v>4718</v>
      </c>
      <c r="E10" s="127">
        <f>D10*0.6</f>
        <v>2830.7999999999997</v>
      </c>
      <c r="F10" s="125">
        <f>C10+E10</f>
        <v>4830.7999999999993</v>
      </c>
      <c r="G10" s="126">
        <v>4831</v>
      </c>
    </row>
    <row r="11" spans="1:7" s="30" customFormat="1" ht="15.6">
      <c r="A11" s="54" t="s">
        <v>321</v>
      </c>
      <c r="B11" s="21" t="s">
        <v>73</v>
      </c>
      <c r="C11" s="59">
        <v>2000</v>
      </c>
      <c r="D11" s="59">
        <v>2698</v>
      </c>
      <c r="E11" s="127">
        <f t="shared" ref="E11:E25" si="0">D11*0.6</f>
        <v>1618.8</v>
      </c>
      <c r="F11" s="125">
        <f t="shared" ref="F11:F25" si="1">C11+E11</f>
        <v>3618.8</v>
      </c>
      <c r="G11" s="126">
        <v>3619</v>
      </c>
    </row>
    <row r="12" spans="1:7" s="30" customFormat="1" ht="15.6">
      <c r="A12" s="54" t="s">
        <v>322</v>
      </c>
      <c r="B12" s="21" t="s">
        <v>74</v>
      </c>
      <c r="C12" s="59">
        <v>2000</v>
      </c>
      <c r="D12" s="59">
        <v>1662</v>
      </c>
      <c r="E12" s="127">
        <f t="shared" si="0"/>
        <v>997.19999999999993</v>
      </c>
      <c r="F12" s="125">
        <f t="shared" si="1"/>
        <v>2997.2</v>
      </c>
      <c r="G12" s="126">
        <v>2997</v>
      </c>
    </row>
    <row r="13" spans="1:7" s="30" customFormat="1" ht="15.6">
      <c r="A13" s="54" t="s">
        <v>323</v>
      </c>
      <c r="B13" s="21" t="s">
        <v>75</v>
      </c>
      <c r="C13" s="59">
        <v>2000</v>
      </c>
      <c r="D13" s="59">
        <v>1333</v>
      </c>
      <c r="E13" s="127">
        <f t="shared" si="0"/>
        <v>799.8</v>
      </c>
      <c r="F13" s="125">
        <f t="shared" si="1"/>
        <v>2799.8</v>
      </c>
      <c r="G13" s="126">
        <v>2800</v>
      </c>
    </row>
    <row r="14" spans="1:7" s="30" customFormat="1" ht="15.6">
      <c r="A14" s="54" t="s">
        <v>324</v>
      </c>
      <c r="B14" s="21" t="s">
        <v>76</v>
      </c>
      <c r="C14" s="59">
        <v>2000</v>
      </c>
      <c r="D14" s="59">
        <v>2875</v>
      </c>
      <c r="E14" s="127">
        <f t="shared" si="0"/>
        <v>1725</v>
      </c>
      <c r="F14" s="125">
        <f t="shared" si="1"/>
        <v>3725</v>
      </c>
      <c r="G14" s="126">
        <v>3725</v>
      </c>
    </row>
    <row r="15" spans="1:7" s="30" customFormat="1" ht="15.6">
      <c r="A15" s="54" t="s">
        <v>325</v>
      </c>
      <c r="B15" s="21" t="s">
        <v>77</v>
      </c>
      <c r="C15" s="59">
        <v>2000</v>
      </c>
      <c r="D15" s="59">
        <v>7776</v>
      </c>
      <c r="E15" s="127">
        <f t="shared" si="0"/>
        <v>4665.5999999999995</v>
      </c>
      <c r="F15" s="125">
        <f t="shared" si="1"/>
        <v>6665.5999999999995</v>
      </c>
      <c r="G15" s="126">
        <v>6666</v>
      </c>
    </row>
    <row r="16" spans="1:7" s="30" customFormat="1" ht="15.6">
      <c r="A16" s="54" t="s">
        <v>326</v>
      </c>
      <c r="B16" s="21" t="s">
        <v>78</v>
      </c>
      <c r="C16" s="59">
        <v>2000</v>
      </c>
      <c r="D16" s="59">
        <v>5182</v>
      </c>
      <c r="E16" s="127">
        <f t="shared" si="0"/>
        <v>3109.2</v>
      </c>
      <c r="F16" s="125">
        <f t="shared" si="1"/>
        <v>5109.2</v>
      </c>
      <c r="G16" s="126">
        <v>5109</v>
      </c>
    </row>
    <row r="17" spans="1:7" s="30" customFormat="1" ht="15.6">
      <c r="A17" s="54" t="s">
        <v>327</v>
      </c>
      <c r="B17" s="21" t="s">
        <v>79</v>
      </c>
      <c r="C17" s="59">
        <v>2000</v>
      </c>
      <c r="D17" s="59">
        <v>2903</v>
      </c>
      <c r="E17" s="127">
        <f t="shared" si="0"/>
        <v>1741.8</v>
      </c>
      <c r="F17" s="125">
        <f t="shared" si="1"/>
        <v>3741.8</v>
      </c>
      <c r="G17" s="126">
        <v>3742</v>
      </c>
    </row>
    <row r="18" spans="1:7" s="30" customFormat="1" ht="15.6">
      <c r="A18" s="54" t="s">
        <v>328</v>
      </c>
      <c r="B18" s="21" t="s">
        <v>80</v>
      </c>
      <c r="C18" s="59">
        <v>2000</v>
      </c>
      <c r="D18" s="59">
        <v>4632</v>
      </c>
      <c r="E18" s="127">
        <f t="shared" si="0"/>
        <v>2779.2</v>
      </c>
      <c r="F18" s="125">
        <f t="shared" si="1"/>
        <v>4779.2</v>
      </c>
      <c r="G18" s="126">
        <v>4779</v>
      </c>
    </row>
    <row r="19" spans="1:7" s="30" customFormat="1" ht="15.6">
      <c r="A19" s="54" t="s">
        <v>329</v>
      </c>
      <c r="B19" s="21" t="s">
        <v>81</v>
      </c>
      <c r="C19" s="59">
        <v>2000</v>
      </c>
      <c r="D19" s="59">
        <v>879</v>
      </c>
      <c r="E19" s="127">
        <f t="shared" si="0"/>
        <v>527.4</v>
      </c>
      <c r="F19" s="125">
        <f t="shared" si="1"/>
        <v>2527.4</v>
      </c>
      <c r="G19" s="126">
        <v>2528</v>
      </c>
    </row>
    <row r="20" spans="1:7" s="30" customFormat="1" ht="15.6">
      <c r="A20" s="54" t="s">
        <v>330</v>
      </c>
      <c r="B20" s="21" t="s">
        <v>82</v>
      </c>
      <c r="C20" s="59">
        <v>2000</v>
      </c>
      <c r="D20" s="59">
        <v>2682</v>
      </c>
      <c r="E20" s="127">
        <f t="shared" si="0"/>
        <v>1609.2</v>
      </c>
      <c r="F20" s="125">
        <f t="shared" si="1"/>
        <v>3609.2</v>
      </c>
      <c r="G20" s="126">
        <v>3609</v>
      </c>
    </row>
    <row r="21" spans="1:7" s="30" customFormat="1" ht="15.6">
      <c r="A21" s="54" t="s">
        <v>331</v>
      </c>
      <c r="B21" s="21" t="s">
        <v>83</v>
      </c>
      <c r="C21" s="59">
        <v>2000</v>
      </c>
      <c r="D21" s="59">
        <v>11104</v>
      </c>
      <c r="E21" s="127">
        <f t="shared" si="0"/>
        <v>6662.4</v>
      </c>
      <c r="F21" s="125">
        <f t="shared" si="1"/>
        <v>8662.4</v>
      </c>
      <c r="G21" s="126">
        <v>8663</v>
      </c>
    </row>
    <row r="22" spans="1:7" s="30" customFormat="1" ht="15.6">
      <c r="A22" s="54" t="s">
        <v>332</v>
      </c>
      <c r="B22" s="21" t="s">
        <v>84</v>
      </c>
      <c r="C22" s="59">
        <v>2000</v>
      </c>
      <c r="D22" s="59">
        <v>1394</v>
      </c>
      <c r="E22" s="127">
        <f t="shared" si="0"/>
        <v>836.4</v>
      </c>
      <c r="F22" s="125">
        <f t="shared" si="1"/>
        <v>2836.4</v>
      </c>
      <c r="G22" s="126">
        <v>2837</v>
      </c>
    </row>
    <row r="23" spans="1:7" s="30" customFormat="1" ht="15.6">
      <c r="A23" s="54" t="s">
        <v>333</v>
      </c>
      <c r="B23" s="21" t="s">
        <v>85</v>
      </c>
      <c r="C23" s="59">
        <v>2000</v>
      </c>
      <c r="D23" s="59">
        <v>1634</v>
      </c>
      <c r="E23" s="127">
        <f t="shared" si="0"/>
        <v>980.4</v>
      </c>
      <c r="F23" s="125">
        <f t="shared" si="1"/>
        <v>2980.4</v>
      </c>
      <c r="G23" s="126">
        <v>2981</v>
      </c>
    </row>
    <row r="24" spans="1:7" s="30" customFormat="1" ht="15.6">
      <c r="A24" s="54" t="s">
        <v>334</v>
      </c>
      <c r="B24" s="21" t="s">
        <v>86</v>
      </c>
      <c r="C24" s="59">
        <v>2000</v>
      </c>
      <c r="D24" s="59">
        <v>4585</v>
      </c>
      <c r="E24" s="127">
        <f t="shared" si="0"/>
        <v>2751</v>
      </c>
      <c r="F24" s="125">
        <f t="shared" si="1"/>
        <v>4751</v>
      </c>
      <c r="G24" s="126">
        <v>4751</v>
      </c>
    </row>
    <row r="25" spans="1:7" s="30" customFormat="1" ht="15.6">
      <c r="A25" s="54" t="s">
        <v>335</v>
      </c>
      <c r="B25" s="21" t="s">
        <v>87</v>
      </c>
      <c r="C25" s="59">
        <v>2000</v>
      </c>
      <c r="D25" s="59">
        <v>2272</v>
      </c>
      <c r="E25" s="127">
        <f t="shared" si="0"/>
        <v>1363.2</v>
      </c>
      <c r="F25" s="125">
        <f t="shared" si="1"/>
        <v>3363.2</v>
      </c>
      <c r="G25" s="126">
        <v>3363</v>
      </c>
    </row>
    <row r="26" spans="1:7">
      <c r="A26" s="30"/>
      <c r="B26" s="30"/>
      <c r="C26" s="123"/>
      <c r="D26" s="123">
        <f>SUM(D10:D25)</f>
        <v>58329</v>
      </c>
    </row>
    <row r="28" spans="1:7">
      <c r="A28" s="352" t="s">
        <v>588</v>
      </c>
      <c r="B28" s="352"/>
      <c r="C28" s="352"/>
    </row>
  </sheetData>
  <mergeCells count="7">
    <mergeCell ref="A28:C28"/>
    <mergeCell ref="A5:A8"/>
    <mergeCell ref="B5:B8"/>
    <mergeCell ref="C5:G8"/>
    <mergeCell ref="A1:G1"/>
    <mergeCell ref="A2:G2"/>
    <mergeCell ref="A3:G3"/>
  </mergeCells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6"/>
  <sheetViews>
    <sheetView zoomScaleNormal="100" workbookViewId="0">
      <selection activeCell="C9" sqref="C9"/>
    </sheetView>
  </sheetViews>
  <sheetFormatPr defaultColWidth="9.109375" defaultRowHeight="13.8"/>
  <cols>
    <col min="1" max="1" width="11.44140625" style="1" customWidth="1"/>
    <col min="2" max="2" width="57" style="1" customWidth="1"/>
    <col min="3" max="3" width="17.33203125" style="1" customWidth="1"/>
    <col min="4" max="4" width="15.109375" style="1" customWidth="1"/>
    <col min="5" max="5" width="15.5546875" style="1" customWidth="1"/>
    <col min="6" max="16384" width="9.109375" style="1"/>
  </cols>
  <sheetData>
    <row r="1" spans="1:5" ht="18">
      <c r="A1" s="534" t="s">
        <v>336</v>
      </c>
      <c r="B1" s="494"/>
      <c r="C1" s="494"/>
      <c r="D1" s="494"/>
      <c r="E1" s="495"/>
    </row>
    <row r="2" spans="1:5" ht="15" customHeight="1">
      <c r="A2" s="506" t="s">
        <v>297</v>
      </c>
      <c r="B2" s="494"/>
      <c r="C2" s="494"/>
      <c r="D2" s="494"/>
      <c r="E2" s="495"/>
    </row>
    <row r="3" spans="1:5" ht="15.6">
      <c r="A3" s="506" t="s">
        <v>337</v>
      </c>
      <c r="B3" s="494"/>
      <c r="C3" s="494"/>
      <c r="D3" s="494"/>
      <c r="E3" s="495"/>
    </row>
    <row r="4" spans="1:5">
      <c r="A4" s="30"/>
      <c r="B4" s="30"/>
    </row>
    <row r="5" spans="1:5" ht="15" customHeight="1">
      <c r="A5" s="535" t="s">
        <v>1</v>
      </c>
      <c r="B5" s="535" t="s">
        <v>2</v>
      </c>
      <c r="C5" s="533" t="s">
        <v>763</v>
      </c>
      <c r="D5" s="533"/>
      <c r="E5" s="533"/>
    </row>
    <row r="6" spans="1:5">
      <c r="A6" s="535"/>
      <c r="B6" s="535"/>
      <c r="C6" s="533"/>
      <c r="D6" s="533"/>
      <c r="E6" s="533"/>
    </row>
    <row r="7" spans="1:5">
      <c r="A7" s="535"/>
      <c r="B7" s="535"/>
      <c r="C7" s="533"/>
      <c r="D7" s="533"/>
      <c r="E7" s="533"/>
    </row>
    <row r="8" spans="1:5">
      <c r="A8" s="535"/>
      <c r="B8" s="535"/>
      <c r="C8" s="533"/>
      <c r="D8" s="533"/>
      <c r="E8" s="533"/>
    </row>
    <row r="9" spans="1:5" ht="31.2">
      <c r="A9" s="54" t="s">
        <v>339</v>
      </c>
      <c r="B9" s="22" t="s">
        <v>338</v>
      </c>
      <c r="C9" s="120" t="s">
        <v>375</v>
      </c>
      <c r="D9" s="128" t="s">
        <v>590</v>
      </c>
      <c r="E9" s="130" t="s">
        <v>591</v>
      </c>
    </row>
    <row r="10" spans="1:5" ht="15.6">
      <c r="A10" s="54" t="s">
        <v>340</v>
      </c>
      <c r="B10" s="21" t="s">
        <v>72</v>
      </c>
      <c r="C10" s="59">
        <v>4718</v>
      </c>
      <c r="D10" s="126">
        <f>C10*0.55+1000</f>
        <v>3594.9</v>
      </c>
      <c r="E10" s="125">
        <v>3590</v>
      </c>
    </row>
    <row r="11" spans="1:5" ht="15.6">
      <c r="A11" s="54" t="s">
        <v>341</v>
      </c>
      <c r="B11" s="21" t="s">
        <v>73</v>
      </c>
      <c r="C11" s="59">
        <v>2698</v>
      </c>
      <c r="D11" s="126">
        <f t="shared" ref="D11:D25" si="0">C11*0.55+1000</f>
        <v>2483.9</v>
      </c>
      <c r="E11" s="125">
        <v>2480</v>
      </c>
    </row>
    <row r="12" spans="1:5" ht="15.6">
      <c r="A12" s="54" t="s">
        <v>342</v>
      </c>
      <c r="B12" s="21" t="s">
        <v>74</v>
      </c>
      <c r="C12" s="59">
        <v>1662</v>
      </c>
      <c r="D12" s="126">
        <f t="shared" si="0"/>
        <v>1914.1</v>
      </c>
      <c r="E12" s="125">
        <v>1915</v>
      </c>
    </row>
    <row r="13" spans="1:5" ht="15.6">
      <c r="A13" s="54" t="s">
        <v>343</v>
      </c>
      <c r="B13" s="21" t="s">
        <v>75</v>
      </c>
      <c r="C13" s="59">
        <v>1333</v>
      </c>
      <c r="D13" s="126">
        <f t="shared" si="0"/>
        <v>1733.15</v>
      </c>
      <c r="E13" s="125">
        <v>1730</v>
      </c>
    </row>
    <row r="14" spans="1:5" ht="15.6">
      <c r="A14" s="54" t="s">
        <v>344</v>
      </c>
      <c r="B14" s="21" t="s">
        <v>76</v>
      </c>
      <c r="C14" s="59">
        <v>2875</v>
      </c>
      <c r="D14" s="126">
        <f t="shared" si="0"/>
        <v>2581.25</v>
      </c>
      <c r="E14" s="125">
        <v>2580</v>
      </c>
    </row>
    <row r="15" spans="1:5" ht="15.6">
      <c r="A15" s="54" t="s">
        <v>345</v>
      </c>
      <c r="B15" s="21" t="s">
        <v>77</v>
      </c>
      <c r="C15" s="59">
        <v>7776</v>
      </c>
      <c r="D15" s="126">
        <f t="shared" si="0"/>
        <v>5276.8</v>
      </c>
      <c r="E15" s="125">
        <v>5270</v>
      </c>
    </row>
    <row r="16" spans="1:5" ht="15.6">
      <c r="A16" s="54" t="s">
        <v>346</v>
      </c>
      <c r="B16" s="21" t="s">
        <v>78</v>
      </c>
      <c r="C16" s="59">
        <v>5182</v>
      </c>
      <c r="D16" s="126">
        <f t="shared" si="0"/>
        <v>3850.1000000000004</v>
      </c>
      <c r="E16" s="125">
        <v>3850</v>
      </c>
    </row>
    <row r="17" spans="1:5" ht="15.6">
      <c r="A17" s="54" t="s">
        <v>347</v>
      </c>
      <c r="B17" s="21" t="s">
        <v>79</v>
      </c>
      <c r="C17" s="59">
        <v>2903</v>
      </c>
      <c r="D17" s="126">
        <f t="shared" si="0"/>
        <v>2596.65</v>
      </c>
      <c r="E17" s="125">
        <v>2590</v>
      </c>
    </row>
    <row r="18" spans="1:5" ht="15.6">
      <c r="A18" s="54" t="s">
        <v>348</v>
      </c>
      <c r="B18" s="21" t="s">
        <v>80</v>
      </c>
      <c r="C18" s="59">
        <v>4632</v>
      </c>
      <c r="D18" s="126">
        <f t="shared" si="0"/>
        <v>3547.6000000000004</v>
      </c>
      <c r="E18" s="125">
        <v>3545</v>
      </c>
    </row>
    <row r="19" spans="1:5" ht="15.6">
      <c r="A19" s="54" t="s">
        <v>349</v>
      </c>
      <c r="B19" s="21" t="s">
        <v>81</v>
      </c>
      <c r="C19" s="59">
        <v>879</v>
      </c>
      <c r="D19" s="126">
        <f t="shared" si="0"/>
        <v>1483.45</v>
      </c>
      <c r="E19" s="125">
        <v>1480</v>
      </c>
    </row>
    <row r="20" spans="1:5" ht="15.6">
      <c r="A20" s="54" t="s">
        <v>350</v>
      </c>
      <c r="B20" s="21" t="s">
        <v>82</v>
      </c>
      <c r="C20" s="59">
        <v>2682</v>
      </c>
      <c r="D20" s="126">
        <f t="shared" si="0"/>
        <v>2475.1000000000004</v>
      </c>
      <c r="E20" s="125">
        <v>2475</v>
      </c>
    </row>
    <row r="21" spans="1:5" ht="15.6">
      <c r="A21" s="54" t="s">
        <v>351</v>
      </c>
      <c r="B21" s="21" t="s">
        <v>83</v>
      </c>
      <c r="C21" s="59">
        <v>11104</v>
      </c>
      <c r="D21" s="126">
        <f t="shared" si="0"/>
        <v>7107.2000000000007</v>
      </c>
      <c r="E21" s="125">
        <v>7105</v>
      </c>
    </row>
    <row r="22" spans="1:5" ht="15.6">
      <c r="A22" s="54" t="s">
        <v>352</v>
      </c>
      <c r="B22" s="21" t="s">
        <v>84</v>
      </c>
      <c r="C22" s="59">
        <v>1394</v>
      </c>
      <c r="D22" s="126">
        <f t="shared" si="0"/>
        <v>1766.7</v>
      </c>
      <c r="E22" s="125">
        <v>1760</v>
      </c>
    </row>
    <row r="23" spans="1:5" ht="15.6">
      <c r="A23" s="54" t="s">
        <v>353</v>
      </c>
      <c r="B23" s="21" t="s">
        <v>85</v>
      </c>
      <c r="C23" s="59">
        <v>1634</v>
      </c>
      <c r="D23" s="126">
        <f t="shared" si="0"/>
        <v>1898.7</v>
      </c>
      <c r="E23" s="125">
        <v>1890</v>
      </c>
    </row>
    <row r="24" spans="1:5" ht="15.6">
      <c r="A24" s="54" t="s">
        <v>354</v>
      </c>
      <c r="B24" s="21" t="s">
        <v>86</v>
      </c>
      <c r="C24" s="59">
        <v>4585</v>
      </c>
      <c r="D24" s="126">
        <f t="shared" si="0"/>
        <v>3521.75</v>
      </c>
      <c r="E24" s="125">
        <v>3520</v>
      </c>
    </row>
    <row r="25" spans="1:5" ht="15.6">
      <c r="A25" s="54" t="s">
        <v>355</v>
      </c>
      <c r="B25" s="21" t="s">
        <v>87</v>
      </c>
      <c r="C25" s="59">
        <v>2272</v>
      </c>
      <c r="D25" s="126">
        <f t="shared" si="0"/>
        <v>2249.6000000000004</v>
      </c>
      <c r="E25" s="125">
        <v>2240</v>
      </c>
    </row>
    <row r="26" spans="1:5" ht="14.4">
      <c r="A26" s="477" t="s">
        <v>391</v>
      </c>
      <c r="B26" s="396"/>
      <c r="C26" s="129">
        <f>SUM(C10:C25)</f>
        <v>58329</v>
      </c>
      <c r="D26" s="125">
        <f>SUM(D10:D25)</f>
        <v>48080.94999999999</v>
      </c>
      <c r="E26" s="125">
        <f>SUM(E10:E25)</f>
        <v>48020</v>
      </c>
    </row>
  </sheetData>
  <mergeCells count="7">
    <mergeCell ref="A26:B26"/>
    <mergeCell ref="A1:E1"/>
    <mergeCell ref="A2:E2"/>
    <mergeCell ref="A3:E3"/>
    <mergeCell ref="A5:A8"/>
    <mergeCell ref="B5:B8"/>
    <mergeCell ref="C5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E19"/>
  <sheetViews>
    <sheetView zoomScaleNormal="100" workbookViewId="0">
      <selection activeCell="D19" sqref="D19"/>
    </sheetView>
  </sheetViews>
  <sheetFormatPr defaultColWidth="9.109375" defaultRowHeight="13.8"/>
  <cols>
    <col min="1" max="1" width="11.44140625" style="1" customWidth="1"/>
    <col min="2" max="2" width="71.33203125" style="1" customWidth="1"/>
    <col min="3" max="3" width="17.6640625" style="1" customWidth="1"/>
    <col min="4" max="4" width="15.5546875" style="1" customWidth="1"/>
    <col min="5" max="5" width="15.6640625" style="1" customWidth="1"/>
    <col min="6" max="16384" width="9.109375" style="1"/>
  </cols>
  <sheetData>
    <row r="1" spans="1:5" ht="18">
      <c r="A1" s="487" t="s">
        <v>592</v>
      </c>
      <c r="B1" s="501"/>
      <c r="C1" s="501"/>
      <c r="D1" s="494"/>
      <c r="E1" s="495"/>
    </row>
    <row r="2" spans="1:5" ht="15" customHeight="1">
      <c r="A2" s="310" t="s">
        <v>297</v>
      </c>
      <c r="B2" s="505"/>
      <c r="C2" s="505"/>
      <c r="D2" s="494"/>
      <c r="E2" s="495"/>
    </row>
    <row r="3" spans="1:5" ht="15.6">
      <c r="A3" s="506" t="s">
        <v>91</v>
      </c>
      <c r="B3" s="507"/>
      <c r="C3" s="507"/>
      <c r="D3" s="494"/>
      <c r="E3" s="495"/>
    </row>
    <row r="4" spans="1:5">
      <c r="A4" s="30"/>
      <c r="B4" s="30"/>
      <c r="C4" s="30"/>
    </row>
    <row r="5" spans="1:5" ht="15" customHeight="1">
      <c r="A5" s="535" t="s">
        <v>1</v>
      </c>
      <c r="B5" s="535" t="s">
        <v>2</v>
      </c>
      <c r="C5" s="484" t="s">
        <v>763</v>
      </c>
      <c r="D5" s="484" t="s">
        <v>757</v>
      </c>
      <c r="E5" s="484" t="s">
        <v>759</v>
      </c>
    </row>
    <row r="6" spans="1:5">
      <c r="A6" s="535"/>
      <c r="B6" s="535"/>
      <c r="C6" s="508"/>
      <c r="D6" s="508"/>
      <c r="E6" s="508"/>
    </row>
    <row r="7" spans="1:5">
      <c r="A7" s="535"/>
      <c r="B7" s="535"/>
      <c r="C7" s="508"/>
      <c r="D7" s="508"/>
      <c r="E7" s="508"/>
    </row>
    <row r="8" spans="1:5">
      <c r="A8" s="535"/>
      <c r="B8" s="535"/>
      <c r="C8" s="509"/>
      <c r="D8" s="509"/>
      <c r="E8" s="509"/>
    </row>
    <row r="9" spans="1:5" ht="15.6">
      <c r="A9" s="54" t="s">
        <v>3</v>
      </c>
      <c r="B9" s="22" t="s">
        <v>593</v>
      </c>
      <c r="C9" s="133">
        <f>SUM(C10:C12)</f>
        <v>283350</v>
      </c>
      <c r="D9" s="133">
        <f>D10+D11+D12</f>
        <v>218800</v>
      </c>
      <c r="E9" s="133">
        <f>E10+E11+E12</f>
        <v>-64550</v>
      </c>
    </row>
    <row r="10" spans="1:5" ht="15.6">
      <c r="A10" s="62"/>
      <c r="B10" s="131" t="s">
        <v>769</v>
      </c>
      <c r="C10" s="133">
        <v>55000</v>
      </c>
      <c r="D10" s="133">
        <v>50000</v>
      </c>
      <c r="E10" s="133">
        <f>D10-C10</f>
        <v>-5000</v>
      </c>
    </row>
    <row r="11" spans="1:5" ht="15.6">
      <c r="A11" s="62"/>
      <c r="B11" s="131" t="s">
        <v>770</v>
      </c>
      <c r="C11" s="133">
        <v>160000</v>
      </c>
      <c r="D11" s="133">
        <v>168800</v>
      </c>
      <c r="E11" s="133">
        <f t="shared" ref="E11:E14" si="0">D11-C11</f>
        <v>8800</v>
      </c>
    </row>
    <row r="12" spans="1:5" ht="15.6">
      <c r="A12" s="62"/>
      <c r="B12" s="131" t="s">
        <v>781</v>
      </c>
      <c r="C12" s="19">
        <v>68350</v>
      </c>
      <c r="D12" s="19">
        <v>0</v>
      </c>
      <c r="E12" s="133">
        <f t="shared" si="0"/>
        <v>-68350</v>
      </c>
    </row>
    <row r="13" spans="1:5" ht="15.6">
      <c r="A13" s="54" t="s">
        <v>99</v>
      </c>
      <c r="B13" s="21" t="s">
        <v>771</v>
      </c>
      <c r="C13" s="19">
        <v>60000</v>
      </c>
      <c r="D13" s="15">
        <v>7500</v>
      </c>
      <c r="E13" s="133">
        <f>D13-C13</f>
        <v>-52500</v>
      </c>
    </row>
    <row r="14" spans="1:5" ht="15.6">
      <c r="A14" s="54" t="s">
        <v>118</v>
      </c>
      <c r="B14" s="21" t="s">
        <v>772</v>
      </c>
      <c r="C14" s="19">
        <v>40000</v>
      </c>
      <c r="D14" s="15">
        <v>40000</v>
      </c>
      <c r="E14" s="133">
        <f t="shared" si="0"/>
        <v>0</v>
      </c>
    </row>
    <row r="15" spans="1:5" ht="15.6">
      <c r="A15" s="54" t="s">
        <v>123</v>
      </c>
      <c r="B15" s="21" t="s">
        <v>594</v>
      </c>
      <c r="C15" s="19">
        <f>SUM(C16:C17)</f>
        <v>88500</v>
      </c>
      <c r="D15" s="15">
        <f>D16+D17+D18</f>
        <v>87100</v>
      </c>
      <c r="E15" s="15">
        <f>E16+E17+E18</f>
        <v>-1400</v>
      </c>
    </row>
    <row r="16" spans="1:5" ht="15.6">
      <c r="A16" s="54"/>
      <c r="B16" s="131" t="s">
        <v>773</v>
      </c>
      <c r="C16" s="133">
        <v>48500</v>
      </c>
      <c r="D16" s="133">
        <v>48500</v>
      </c>
      <c r="E16" s="133">
        <f>D16-C16</f>
        <v>0</v>
      </c>
    </row>
    <row r="17" spans="1:5" ht="15.6">
      <c r="A17" s="54"/>
      <c r="B17" s="21" t="s">
        <v>768</v>
      </c>
      <c r="C17" s="19">
        <v>40000</v>
      </c>
      <c r="D17" s="15">
        <v>0</v>
      </c>
      <c r="E17" s="133">
        <f t="shared" ref="E17:E18" si="1">D17-C17</f>
        <v>-40000</v>
      </c>
    </row>
    <row r="18" spans="1:5" ht="31.2">
      <c r="A18" s="54"/>
      <c r="B18" s="20" t="s">
        <v>767</v>
      </c>
      <c r="C18" s="19">
        <v>0</v>
      </c>
      <c r="D18" s="15">
        <v>38600</v>
      </c>
      <c r="E18" s="270">
        <f t="shared" si="1"/>
        <v>38600</v>
      </c>
    </row>
    <row r="19" spans="1:5" ht="15.6">
      <c r="A19" s="134" t="s">
        <v>597</v>
      </c>
      <c r="B19" s="134" t="s">
        <v>598</v>
      </c>
      <c r="C19" s="19">
        <f>C9+C13+C14+C15</f>
        <v>471850</v>
      </c>
      <c r="D19" s="15">
        <f>D9+D13+D14+D15</f>
        <v>353400</v>
      </c>
      <c r="E19" s="15">
        <f>E9+E13+E14+E15</f>
        <v>-118450</v>
      </c>
    </row>
  </sheetData>
  <mergeCells count="8">
    <mergeCell ref="D5:D8"/>
    <mergeCell ref="E5:E8"/>
    <mergeCell ref="A1:E1"/>
    <mergeCell ref="A2:E2"/>
    <mergeCell ref="A3:E3"/>
    <mergeCell ref="A5:A8"/>
    <mergeCell ref="B5:B8"/>
    <mergeCell ref="C5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6"/>
  <sheetViews>
    <sheetView zoomScaleNormal="100" workbookViewId="0">
      <selection activeCell="I15" sqref="I15"/>
    </sheetView>
  </sheetViews>
  <sheetFormatPr defaultColWidth="9.109375" defaultRowHeight="13.8"/>
  <cols>
    <col min="1" max="1" width="4" style="1" customWidth="1"/>
    <col min="2" max="2" width="23.5546875" style="1" customWidth="1"/>
    <col min="3" max="3" width="20" style="1" customWidth="1"/>
    <col min="4" max="4" width="21.33203125" style="1" customWidth="1"/>
    <col min="5" max="5" width="24.109375" style="1" customWidth="1"/>
    <col min="6" max="6" width="17.44140625" style="1" customWidth="1"/>
    <col min="7" max="7" width="15.109375" style="1" customWidth="1"/>
    <col min="8" max="16384" width="9.109375" style="1"/>
  </cols>
  <sheetData>
    <row r="1" spans="1:7" ht="18">
      <c r="A1" s="529" t="s">
        <v>295</v>
      </c>
      <c r="B1" s="443"/>
      <c r="C1" s="443"/>
      <c r="D1" s="443"/>
      <c r="E1" s="443"/>
      <c r="F1" s="494"/>
      <c r="G1" s="495"/>
    </row>
    <row r="2" spans="1:7" ht="14.4">
      <c r="A2" s="480" t="s">
        <v>100</v>
      </c>
      <c r="B2" s="443"/>
      <c r="C2" s="443"/>
      <c r="D2" s="443"/>
      <c r="E2" s="443"/>
      <c r="F2" s="494"/>
      <c r="G2" s="495"/>
    </row>
    <row r="3" spans="1:7" ht="14.4">
      <c r="A3" s="480" t="s">
        <v>606</v>
      </c>
      <c r="B3" s="443"/>
      <c r="C3" s="443"/>
      <c r="D3" s="443"/>
      <c r="E3" s="443"/>
      <c r="F3" s="494"/>
      <c r="G3" s="495"/>
    </row>
    <row r="4" spans="1:7" ht="15" customHeight="1">
      <c r="A4" s="538"/>
      <c r="B4" s="482"/>
      <c r="C4" s="482"/>
      <c r="D4" s="482"/>
      <c r="E4" s="482"/>
      <c r="F4" s="348" t="s">
        <v>600</v>
      </c>
      <c r="G4" s="348" t="s">
        <v>763</v>
      </c>
    </row>
    <row r="5" spans="1:7">
      <c r="A5" s="482"/>
      <c r="B5" s="482"/>
      <c r="C5" s="482"/>
      <c r="D5" s="482"/>
      <c r="E5" s="482"/>
      <c r="F5" s="336"/>
      <c r="G5" s="336"/>
    </row>
    <row r="6" spans="1:7">
      <c r="A6" s="482"/>
      <c r="B6" s="482"/>
      <c r="C6" s="482"/>
      <c r="D6" s="482"/>
      <c r="E6" s="482"/>
      <c r="F6" s="336"/>
      <c r="G6" s="336"/>
    </row>
    <row r="7" spans="1:7">
      <c r="A7" s="121" t="s">
        <v>3</v>
      </c>
      <c r="B7" s="482" t="s">
        <v>726</v>
      </c>
      <c r="C7" s="482"/>
      <c r="D7" s="482"/>
      <c r="E7" s="482"/>
      <c r="F7" s="126">
        <v>1669758</v>
      </c>
      <c r="G7" s="125">
        <v>2447817.7799999998</v>
      </c>
    </row>
    <row r="8" spans="1:7">
      <c r="A8" s="121" t="s">
        <v>99</v>
      </c>
      <c r="B8" s="482" t="s">
        <v>727</v>
      </c>
      <c r="C8" s="482"/>
      <c r="D8" s="482"/>
      <c r="E8" s="482"/>
      <c r="F8" s="126">
        <v>392395</v>
      </c>
      <c r="G8" s="125">
        <v>137196</v>
      </c>
    </row>
    <row r="9" spans="1:7">
      <c r="A9" s="135" t="s">
        <v>118</v>
      </c>
      <c r="B9" s="482" t="s">
        <v>156</v>
      </c>
      <c r="C9" s="482"/>
      <c r="D9" s="482"/>
      <c r="E9" s="482"/>
      <c r="F9" s="126">
        <v>169850</v>
      </c>
      <c r="G9" s="125">
        <f t="shared" ref="G9" si="0">F9*1.2</f>
        <v>203820</v>
      </c>
    </row>
    <row r="10" spans="1:7">
      <c r="A10" s="135" t="s">
        <v>123</v>
      </c>
      <c r="B10" s="482" t="s">
        <v>157</v>
      </c>
      <c r="C10" s="482"/>
      <c r="D10" s="482"/>
      <c r="E10" s="482"/>
      <c r="F10" s="126">
        <v>186900</v>
      </c>
      <c r="G10" s="125">
        <f>SUM(G7:G9)*0.05</f>
        <v>139441.68899999998</v>
      </c>
    </row>
    <row r="11" spans="1:7">
      <c r="A11" s="135" t="s">
        <v>125</v>
      </c>
      <c r="B11" s="482" t="s">
        <v>601</v>
      </c>
      <c r="C11" s="482"/>
      <c r="D11" s="482"/>
      <c r="E11" s="482"/>
      <c r="F11" s="126">
        <v>468783</v>
      </c>
      <c r="G11" s="125">
        <f>SUM(G7:G10)*0.1938</f>
        <v>567499.78589219996</v>
      </c>
    </row>
    <row r="12" spans="1:7">
      <c r="A12" s="135" t="s">
        <v>127</v>
      </c>
      <c r="B12" s="482" t="s">
        <v>602</v>
      </c>
      <c r="C12" s="482"/>
      <c r="D12" s="482"/>
      <c r="E12" s="482"/>
      <c r="F12" s="126">
        <v>55347</v>
      </c>
      <c r="G12" s="125">
        <f>66500+6130</f>
        <v>72630</v>
      </c>
    </row>
    <row r="13" spans="1:7">
      <c r="A13" s="135" t="s">
        <v>143</v>
      </c>
      <c r="B13" s="482" t="s">
        <v>603</v>
      </c>
      <c r="C13" s="482"/>
      <c r="D13" s="482"/>
      <c r="E13" s="482"/>
      <c r="F13" s="126">
        <v>515000</v>
      </c>
      <c r="G13" s="125">
        <f>252000*1.1938</f>
        <v>300837.59999999998</v>
      </c>
    </row>
    <row r="14" spans="1:7">
      <c r="A14" s="135" t="s">
        <v>164</v>
      </c>
      <c r="B14" s="482" t="s">
        <v>728</v>
      </c>
      <c r="C14" s="482"/>
      <c r="D14" s="482"/>
      <c r="E14" s="482"/>
      <c r="F14" s="126"/>
      <c r="G14" s="125">
        <f>97000*1.1938</f>
        <v>115798.59999999999</v>
      </c>
    </row>
    <row r="15" spans="1:7">
      <c r="A15" s="135" t="s">
        <v>166</v>
      </c>
      <c r="B15" s="482" t="s">
        <v>604</v>
      </c>
      <c r="C15" s="482"/>
      <c r="D15" s="482"/>
      <c r="E15" s="482"/>
      <c r="F15" s="126"/>
      <c r="G15" s="125">
        <v>0</v>
      </c>
    </row>
    <row r="16" spans="1:7">
      <c r="A16" s="536" t="s">
        <v>605</v>
      </c>
      <c r="B16" s="537"/>
      <c r="C16" s="537"/>
      <c r="D16" s="537"/>
      <c r="E16" s="537"/>
      <c r="F16" s="126">
        <f>SUM(F7:F15)</f>
        <v>3458033</v>
      </c>
      <c r="G16" s="125">
        <f>SUM(G7:G15)</f>
        <v>3985041.4548921995</v>
      </c>
    </row>
  </sheetData>
  <mergeCells count="16">
    <mergeCell ref="A1:G1"/>
    <mergeCell ref="A2:G2"/>
    <mergeCell ref="A3:G3"/>
    <mergeCell ref="G4:G6"/>
    <mergeCell ref="A16:E16"/>
    <mergeCell ref="F4:F6"/>
    <mergeCell ref="B15:E15"/>
    <mergeCell ref="B14:E14"/>
    <mergeCell ref="B10:E10"/>
    <mergeCell ref="B11:E11"/>
    <mergeCell ref="B12:E12"/>
    <mergeCell ref="B13:E13"/>
    <mergeCell ref="A4:E6"/>
    <mergeCell ref="B7:E7"/>
    <mergeCell ref="B8:E8"/>
    <mergeCell ref="B9:E9"/>
  </mergeCells>
  <pageMargins left="0.11811023622047245" right="0.11811023622047245" top="0.74803149606299213" bottom="0.74803149606299213" header="0.31496062992125984" footer="0.31496062992125984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26"/>
  <sheetViews>
    <sheetView workbookViewId="0">
      <selection sqref="A1:J4"/>
    </sheetView>
  </sheetViews>
  <sheetFormatPr defaultColWidth="9.109375" defaultRowHeight="13.8"/>
  <cols>
    <col min="1" max="1" width="9.109375" style="1"/>
    <col min="2" max="2" width="12.6640625" style="1" customWidth="1"/>
    <col min="3" max="3" width="12.88671875" style="1" customWidth="1"/>
    <col min="4" max="4" width="15.5546875" style="1" customWidth="1"/>
    <col min="5" max="5" width="19.88671875" style="1" customWidth="1"/>
    <col min="6" max="6" width="16.33203125" style="1" customWidth="1"/>
    <col min="7" max="7" width="14" style="1" customWidth="1"/>
    <col min="8" max="8" width="17" style="1" customWidth="1"/>
    <col min="9" max="9" width="17.6640625" style="1" customWidth="1"/>
    <col min="10" max="10" width="16.44140625" style="1" customWidth="1"/>
    <col min="11" max="16384" width="9.109375" style="1"/>
  </cols>
  <sheetData>
    <row r="1" spans="1:16" ht="17.399999999999999">
      <c r="A1" s="479" t="s">
        <v>464</v>
      </c>
      <c r="B1" s="443"/>
      <c r="C1" s="443"/>
      <c r="D1" s="443"/>
      <c r="E1" s="443"/>
      <c r="F1" s="443"/>
      <c r="G1" s="443"/>
      <c r="H1" s="443"/>
      <c r="I1" s="443"/>
      <c r="J1" s="444"/>
      <c r="K1" s="94"/>
      <c r="L1" s="30"/>
      <c r="M1" s="30"/>
      <c r="N1" s="30"/>
      <c r="O1" s="30"/>
      <c r="P1" s="30"/>
    </row>
    <row r="2" spans="1:16">
      <c r="A2" s="539" t="s">
        <v>465</v>
      </c>
      <c r="B2" s="449"/>
      <c r="C2" s="449"/>
      <c r="D2" s="449"/>
      <c r="E2" s="449"/>
      <c r="F2" s="449"/>
      <c r="G2" s="449"/>
      <c r="H2" s="449"/>
      <c r="I2" s="449"/>
      <c r="J2" s="450"/>
      <c r="K2" s="109"/>
      <c r="L2" s="110"/>
      <c r="M2" s="110"/>
      <c r="N2" s="110"/>
      <c r="O2" s="30"/>
      <c r="P2" s="30"/>
    </row>
    <row r="3" spans="1:16">
      <c r="A3" s="451"/>
      <c r="B3" s="452"/>
      <c r="C3" s="452"/>
      <c r="D3" s="452"/>
      <c r="E3" s="452"/>
      <c r="F3" s="452"/>
      <c r="G3" s="452"/>
      <c r="H3" s="452"/>
      <c r="I3" s="452"/>
      <c r="J3" s="453"/>
      <c r="K3" s="109"/>
      <c r="L3" s="110"/>
      <c r="M3" s="110"/>
      <c r="N3" s="110"/>
      <c r="O3" s="30"/>
      <c r="P3" s="30"/>
    </row>
    <row r="4" spans="1:16">
      <c r="A4" s="454"/>
      <c r="B4" s="455"/>
      <c r="C4" s="455"/>
      <c r="D4" s="455"/>
      <c r="E4" s="455"/>
      <c r="F4" s="455"/>
      <c r="G4" s="455"/>
      <c r="H4" s="455"/>
      <c r="I4" s="455"/>
      <c r="J4" s="456"/>
      <c r="K4" s="109"/>
      <c r="L4" s="110"/>
      <c r="M4" s="110"/>
      <c r="N4" s="110"/>
      <c r="O4" s="30"/>
      <c r="P4" s="30"/>
    </row>
    <row r="5" spans="1:16">
      <c r="A5" s="405" t="s">
        <v>388</v>
      </c>
      <c r="B5" s="337" t="s">
        <v>429</v>
      </c>
      <c r="C5" s="337"/>
      <c r="D5" s="337"/>
      <c r="E5" s="406" t="s">
        <v>430</v>
      </c>
      <c r="F5" s="407"/>
      <c r="G5" s="407"/>
      <c r="H5" s="407"/>
      <c r="I5" s="408"/>
      <c r="J5" s="540" t="s">
        <v>466</v>
      </c>
    </row>
    <row r="6" spans="1:16">
      <c r="A6" s="405"/>
      <c r="B6" s="337"/>
      <c r="C6" s="337"/>
      <c r="D6" s="337"/>
      <c r="E6" s="409"/>
      <c r="F6" s="410"/>
      <c r="G6" s="410"/>
      <c r="H6" s="410"/>
      <c r="I6" s="411"/>
      <c r="J6" s="541"/>
    </row>
    <row r="7" spans="1:16">
      <c r="A7" s="104">
        <v>1</v>
      </c>
      <c r="B7" s="401" t="s">
        <v>431</v>
      </c>
      <c r="C7" s="401"/>
      <c r="D7" s="401"/>
      <c r="E7" s="402" t="s">
        <v>432</v>
      </c>
      <c r="F7" s="403"/>
      <c r="G7" s="403"/>
      <c r="H7" s="403"/>
      <c r="I7" s="404"/>
      <c r="J7" s="82">
        <v>2100</v>
      </c>
    </row>
    <row r="8" spans="1:16">
      <c r="A8" s="104">
        <v>2</v>
      </c>
      <c r="B8" s="401" t="s">
        <v>433</v>
      </c>
      <c r="C8" s="401"/>
      <c r="D8" s="401"/>
      <c r="E8" s="402" t="s">
        <v>434</v>
      </c>
      <c r="F8" s="403"/>
      <c r="G8" s="403"/>
      <c r="H8" s="403"/>
      <c r="I8" s="404"/>
      <c r="J8" s="82">
        <f>2730+1170</f>
        <v>3900</v>
      </c>
    </row>
    <row r="9" spans="1:16">
      <c r="A9" s="104">
        <v>3</v>
      </c>
      <c r="B9" s="401" t="s">
        <v>435</v>
      </c>
      <c r="C9" s="401"/>
      <c r="D9" s="401"/>
      <c r="E9" s="402" t="s">
        <v>436</v>
      </c>
      <c r="F9" s="403"/>
      <c r="G9" s="403"/>
      <c r="H9" s="403"/>
      <c r="I9" s="404"/>
      <c r="J9" s="82">
        <f>2800+1200</f>
        <v>4000</v>
      </c>
    </row>
    <row r="10" spans="1:16">
      <c r="A10" s="104">
        <v>4</v>
      </c>
      <c r="B10" s="401" t="s">
        <v>437</v>
      </c>
      <c r="C10" s="401"/>
      <c r="D10" s="401"/>
      <c r="E10" s="402" t="s">
        <v>438</v>
      </c>
      <c r="F10" s="403"/>
      <c r="G10" s="403"/>
      <c r="H10" s="403"/>
      <c r="I10" s="404"/>
      <c r="J10" s="82">
        <f>4550+1950</f>
        <v>6500</v>
      </c>
    </row>
    <row r="11" spans="1:16">
      <c r="A11" s="104">
        <v>5</v>
      </c>
      <c r="B11" s="402" t="s">
        <v>439</v>
      </c>
      <c r="C11" s="403"/>
      <c r="D11" s="404"/>
      <c r="E11" s="402" t="s">
        <v>440</v>
      </c>
      <c r="F11" s="403"/>
      <c r="G11" s="403"/>
      <c r="H11" s="403"/>
      <c r="I11" s="404"/>
      <c r="J11" s="82">
        <v>3500</v>
      </c>
    </row>
    <row r="12" spans="1:16">
      <c r="A12" s="104">
        <v>6</v>
      </c>
      <c r="B12" s="402" t="s">
        <v>441</v>
      </c>
      <c r="C12" s="403"/>
      <c r="D12" s="404"/>
      <c r="E12" s="402" t="s">
        <v>442</v>
      </c>
      <c r="F12" s="403"/>
      <c r="G12" s="403"/>
      <c r="H12" s="403"/>
      <c r="I12" s="404"/>
      <c r="J12" s="82">
        <v>5383</v>
      </c>
    </row>
    <row r="13" spans="1:16">
      <c r="A13" s="104">
        <v>7</v>
      </c>
      <c r="B13" s="402" t="s">
        <v>413</v>
      </c>
      <c r="C13" s="403"/>
      <c r="D13" s="404"/>
      <c r="E13" s="402" t="s">
        <v>443</v>
      </c>
      <c r="F13" s="403"/>
      <c r="G13" s="403"/>
      <c r="H13" s="403"/>
      <c r="I13" s="404"/>
      <c r="J13" s="82">
        <v>3045</v>
      </c>
    </row>
    <row r="14" spans="1:16">
      <c r="A14" s="104">
        <v>8</v>
      </c>
      <c r="B14" s="401" t="s">
        <v>444</v>
      </c>
      <c r="C14" s="401"/>
      <c r="D14" s="401"/>
      <c r="E14" s="402" t="s">
        <v>445</v>
      </c>
      <c r="F14" s="403"/>
      <c r="G14" s="403"/>
      <c r="H14" s="403"/>
      <c r="I14" s="404"/>
      <c r="J14" s="82">
        <v>2380</v>
      </c>
    </row>
    <row r="15" spans="1:16">
      <c r="A15" s="104">
        <v>9</v>
      </c>
      <c r="B15" s="401" t="s">
        <v>444</v>
      </c>
      <c r="C15" s="401"/>
      <c r="D15" s="401"/>
      <c r="E15" s="402" t="s">
        <v>446</v>
      </c>
      <c r="F15" s="403"/>
      <c r="G15" s="403"/>
      <c r="H15" s="403"/>
      <c r="I15" s="404"/>
      <c r="J15" s="82">
        <v>2761.5</v>
      </c>
    </row>
    <row r="16" spans="1:16">
      <c r="A16" s="104">
        <v>10</v>
      </c>
      <c r="B16" s="401" t="s">
        <v>444</v>
      </c>
      <c r="C16" s="401"/>
      <c r="D16" s="401"/>
      <c r="E16" s="402" t="s">
        <v>447</v>
      </c>
      <c r="F16" s="403"/>
      <c r="G16" s="403"/>
      <c r="H16" s="403"/>
      <c r="I16" s="404"/>
      <c r="J16" s="82">
        <f>2800+1200</f>
        <v>4000</v>
      </c>
    </row>
    <row r="17" spans="1:10">
      <c r="A17" s="104">
        <v>11</v>
      </c>
      <c r="B17" s="401" t="s">
        <v>448</v>
      </c>
      <c r="C17" s="401"/>
      <c r="D17" s="401"/>
      <c r="E17" s="402" t="s">
        <v>449</v>
      </c>
      <c r="F17" s="403"/>
      <c r="G17" s="403"/>
      <c r="H17" s="403"/>
      <c r="I17" s="404"/>
      <c r="J17" s="82">
        <v>1025</v>
      </c>
    </row>
    <row r="18" spans="1:10">
      <c r="A18" s="104">
        <v>12</v>
      </c>
      <c r="B18" s="401" t="s">
        <v>450</v>
      </c>
      <c r="C18" s="401"/>
      <c r="D18" s="401"/>
      <c r="E18" s="402" t="s">
        <v>451</v>
      </c>
      <c r="F18" s="403"/>
      <c r="G18" s="403"/>
      <c r="H18" s="403"/>
      <c r="I18" s="404"/>
      <c r="J18" s="82">
        <v>2100</v>
      </c>
    </row>
    <row r="19" spans="1:10">
      <c r="A19" s="104">
        <v>13</v>
      </c>
      <c r="B19" s="401" t="s">
        <v>452</v>
      </c>
      <c r="C19" s="401"/>
      <c r="D19" s="401"/>
      <c r="E19" s="402" t="s">
        <v>453</v>
      </c>
      <c r="F19" s="403"/>
      <c r="G19" s="403"/>
      <c r="H19" s="403"/>
      <c r="I19" s="404"/>
      <c r="J19" s="82">
        <v>2100</v>
      </c>
    </row>
    <row r="20" spans="1:10">
      <c r="A20" s="104">
        <v>14</v>
      </c>
      <c r="B20" s="401" t="s">
        <v>452</v>
      </c>
      <c r="C20" s="401"/>
      <c r="D20" s="401"/>
      <c r="E20" s="520" t="s">
        <v>454</v>
      </c>
      <c r="F20" s="521"/>
      <c r="G20" s="521"/>
      <c r="H20" s="521"/>
      <c r="I20" s="522"/>
      <c r="J20" s="82">
        <v>1050</v>
      </c>
    </row>
    <row r="21" spans="1:10">
      <c r="A21" s="104">
        <v>15</v>
      </c>
      <c r="B21" s="401" t="s">
        <v>452</v>
      </c>
      <c r="C21" s="401"/>
      <c r="D21" s="401"/>
      <c r="E21" s="402" t="s">
        <v>455</v>
      </c>
      <c r="F21" s="403"/>
      <c r="G21" s="403"/>
      <c r="H21" s="403"/>
      <c r="I21" s="404"/>
      <c r="J21" s="82">
        <v>1050</v>
      </c>
    </row>
    <row r="22" spans="1:10">
      <c r="A22" s="104">
        <v>17</v>
      </c>
      <c r="B22" s="401" t="s">
        <v>456</v>
      </c>
      <c r="C22" s="401"/>
      <c r="D22" s="401"/>
      <c r="E22" s="402" t="s">
        <v>457</v>
      </c>
      <c r="F22" s="403"/>
      <c r="G22" s="403"/>
      <c r="H22" s="403"/>
      <c r="I22" s="404"/>
      <c r="J22" s="82">
        <v>1680</v>
      </c>
    </row>
    <row r="23" spans="1:10">
      <c r="A23" s="104">
        <v>18</v>
      </c>
      <c r="B23" s="401" t="s">
        <v>458</v>
      </c>
      <c r="C23" s="401"/>
      <c r="D23" s="401"/>
      <c r="E23" s="520" t="s">
        <v>459</v>
      </c>
      <c r="F23" s="521"/>
      <c r="G23" s="521"/>
      <c r="H23" s="521"/>
      <c r="I23" s="522"/>
      <c r="J23" s="108">
        <v>2100</v>
      </c>
    </row>
    <row r="24" spans="1:10">
      <c r="A24" s="104">
        <v>19</v>
      </c>
      <c r="B24" s="401" t="s">
        <v>460</v>
      </c>
      <c r="C24" s="401"/>
      <c r="D24" s="401"/>
      <c r="E24" s="520" t="s">
        <v>461</v>
      </c>
      <c r="F24" s="521"/>
      <c r="G24" s="521"/>
      <c r="H24" s="521"/>
      <c r="I24" s="522"/>
      <c r="J24" s="108">
        <v>700</v>
      </c>
    </row>
    <row r="25" spans="1:10">
      <c r="A25" s="104">
        <v>20</v>
      </c>
      <c r="B25" s="401" t="s">
        <v>462</v>
      </c>
      <c r="C25" s="401"/>
      <c r="D25" s="401"/>
      <c r="E25" s="402" t="s">
        <v>463</v>
      </c>
      <c r="F25" s="403"/>
      <c r="G25" s="403"/>
      <c r="H25" s="403"/>
      <c r="I25" s="404"/>
      <c r="J25" s="82">
        <v>787.5</v>
      </c>
    </row>
    <row r="26" spans="1:10" ht="14.4">
      <c r="A26" s="542" t="s">
        <v>391</v>
      </c>
      <c r="B26" s="543"/>
      <c r="C26" s="543"/>
      <c r="D26" s="543"/>
      <c r="E26" s="543"/>
      <c r="F26" s="543"/>
      <c r="G26" s="543"/>
      <c r="H26" s="543"/>
      <c r="I26" s="543"/>
      <c r="J26" s="12">
        <f>SUM(J7:J25)</f>
        <v>50162</v>
      </c>
    </row>
  </sheetData>
  <mergeCells count="45">
    <mergeCell ref="A26:I26"/>
    <mergeCell ref="B24:D24"/>
    <mergeCell ref="E24:I24"/>
    <mergeCell ref="B25:D25"/>
    <mergeCell ref="E25:I25"/>
    <mergeCell ref="A1:J1"/>
    <mergeCell ref="A2:J4"/>
    <mergeCell ref="J5:J6"/>
    <mergeCell ref="B21:D21"/>
    <mergeCell ref="E21:I21"/>
    <mergeCell ref="B15:D15"/>
    <mergeCell ref="E15:I15"/>
    <mergeCell ref="B16:D16"/>
    <mergeCell ref="E16:I16"/>
    <mergeCell ref="B17:D17"/>
    <mergeCell ref="E17:I17"/>
    <mergeCell ref="B12:D12"/>
    <mergeCell ref="E12:I12"/>
    <mergeCell ref="B13:D13"/>
    <mergeCell ref="E13:I13"/>
    <mergeCell ref="B14:D14"/>
    <mergeCell ref="B22:D22"/>
    <mergeCell ref="E22:I22"/>
    <mergeCell ref="B23:D23"/>
    <mergeCell ref="E23:I23"/>
    <mergeCell ref="B18:D18"/>
    <mergeCell ref="E18:I18"/>
    <mergeCell ref="B19:D19"/>
    <mergeCell ref="E19:I19"/>
    <mergeCell ref="B20:D20"/>
    <mergeCell ref="E20:I20"/>
    <mergeCell ref="E14:I14"/>
    <mergeCell ref="B9:D9"/>
    <mergeCell ref="E9:I9"/>
    <mergeCell ref="B10:D10"/>
    <mergeCell ref="E10:I10"/>
    <mergeCell ref="B11:D11"/>
    <mergeCell ref="E11:I11"/>
    <mergeCell ref="B8:D8"/>
    <mergeCell ref="E8:I8"/>
    <mergeCell ref="A5:A6"/>
    <mergeCell ref="B5:D6"/>
    <mergeCell ref="E5:I6"/>
    <mergeCell ref="B7:D7"/>
    <mergeCell ref="E7:I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C39"/>
  <sheetViews>
    <sheetView topLeftCell="A4" zoomScaleNormal="100" zoomScaleSheetLayoutView="89" workbookViewId="0">
      <selection activeCell="C39" sqref="C39"/>
    </sheetView>
  </sheetViews>
  <sheetFormatPr defaultColWidth="9.109375" defaultRowHeight="13.8"/>
  <cols>
    <col min="1" max="1" width="6.44140625" style="1" customWidth="1"/>
    <col min="2" max="2" width="61.44140625" style="1" customWidth="1"/>
    <col min="3" max="3" width="21.88671875" style="1" customWidth="1"/>
    <col min="4" max="16384" width="9.109375" style="1"/>
  </cols>
  <sheetData>
    <row r="2" spans="1:3" ht="18">
      <c r="A2" s="529" t="s">
        <v>307</v>
      </c>
      <c r="B2" s="544"/>
      <c r="C2" s="495"/>
    </row>
    <row r="3" spans="1:3" ht="14.4">
      <c r="A3" s="480" t="s">
        <v>300</v>
      </c>
      <c r="B3" s="545"/>
      <c r="C3" s="495"/>
    </row>
    <row r="4" spans="1:3" ht="14.4">
      <c r="A4" s="480" t="s">
        <v>308</v>
      </c>
      <c r="B4" s="545"/>
      <c r="C4" s="495"/>
    </row>
    <row r="5" spans="1:3">
      <c r="A5" s="86"/>
      <c r="B5" s="86"/>
      <c r="C5" s="86"/>
    </row>
    <row r="6" spans="1:3" ht="15" customHeight="1">
      <c r="A6" s="546" t="s">
        <v>388</v>
      </c>
      <c r="B6" s="348" t="s">
        <v>308</v>
      </c>
      <c r="C6" s="348" t="s">
        <v>775</v>
      </c>
    </row>
    <row r="7" spans="1:3" ht="15" customHeight="1">
      <c r="A7" s="547"/>
      <c r="B7" s="337"/>
      <c r="C7" s="372"/>
    </row>
    <row r="8" spans="1:3">
      <c r="A8" s="547"/>
      <c r="B8" s="337"/>
      <c r="C8" s="372"/>
    </row>
    <row r="9" spans="1:3">
      <c r="A9" s="547"/>
      <c r="B9" s="81" t="s">
        <v>389</v>
      </c>
      <c r="C9" s="78">
        <f>C10+C11+C12+C13+C14+C15+C16+C17+C18+C19+C20+C21+C22+C23+C25+C24+C26+C27+C28+C29+C30+C31+C32+C33+C34+C35+C36+C38+C37</f>
        <v>905630</v>
      </c>
    </row>
    <row r="10" spans="1:3">
      <c r="A10" s="60" t="s">
        <v>3</v>
      </c>
      <c r="B10" s="44" t="s">
        <v>159</v>
      </c>
      <c r="C10" s="80">
        <f>100000-50000+130</f>
        <v>50130</v>
      </c>
    </row>
    <row r="11" spans="1:3">
      <c r="A11" s="16" t="s">
        <v>99</v>
      </c>
      <c r="B11" s="62" t="s">
        <v>160</v>
      </c>
      <c r="C11" s="12">
        <v>10000</v>
      </c>
    </row>
    <row r="12" spans="1:3">
      <c r="A12" s="16" t="s">
        <v>118</v>
      </c>
      <c r="B12" s="62" t="s">
        <v>161</v>
      </c>
      <c r="C12" s="12">
        <v>15000</v>
      </c>
    </row>
    <row r="13" spans="1:3">
      <c r="A13" s="16" t="s">
        <v>123</v>
      </c>
      <c r="B13" s="62" t="s">
        <v>607</v>
      </c>
      <c r="C13" s="12">
        <v>55000</v>
      </c>
    </row>
    <row r="14" spans="1:3">
      <c r="A14" s="16" t="s">
        <v>125</v>
      </c>
      <c r="B14" s="62" t="s">
        <v>162</v>
      </c>
      <c r="C14" s="12">
        <v>30000</v>
      </c>
    </row>
    <row r="15" spans="1:3">
      <c r="A15" s="16" t="s">
        <v>127</v>
      </c>
      <c r="B15" s="62" t="s">
        <v>201</v>
      </c>
      <c r="C15" s="12">
        <v>2000</v>
      </c>
    </row>
    <row r="16" spans="1:3">
      <c r="A16" s="16" t="s">
        <v>143</v>
      </c>
      <c r="B16" s="62" t="s">
        <v>163</v>
      </c>
      <c r="C16" s="12">
        <v>7000</v>
      </c>
    </row>
    <row r="17" spans="1:3">
      <c r="A17" s="16" t="s">
        <v>164</v>
      </c>
      <c r="B17" s="62" t="s">
        <v>165</v>
      </c>
      <c r="C17" s="12">
        <v>2000</v>
      </c>
    </row>
    <row r="18" spans="1:3">
      <c r="A18" s="16" t="s">
        <v>166</v>
      </c>
      <c r="B18" s="62" t="s">
        <v>167</v>
      </c>
      <c r="C18" s="12">
        <v>60000</v>
      </c>
    </row>
    <row r="19" spans="1:3">
      <c r="A19" s="16" t="s">
        <v>168</v>
      </c>
      <c r="B19" s="62" t="s">
        <v>169</v>
      </c>
      <c r="C19" s="12">
        <v>20000</v>
      </c>
    </row>
    <row r="20" spans="1:3">
      <c r="A20" s="16" t="s">
        <v>170</v>
      </c>
      <c r="B20" s="62" t="s">
        <v>171</v>
      </c>
      <c r="C20" s="12">
        <v>10000</v>
      </c>
    </row>
    <row r="21" spans="1:3">
      <c r="A21" s="16" t="s">
        <v>172</v>
      </c>
      <c r="B21" s="62" t="s">
        <v>173</v>
      </c>
      <c r="C21" s="78">
        <v>90000</v>
      </c>
    </row>
    <row r="22" spans="1:3">
      <c r="A22" s="16" t="s">
        <v>174</v>
      </c>
      <c r="B22" s="62" t="s">
        <v>175</v>
      </c>
      <c r="C22" s="12">
        <v>2500</v>
      </c>
    </row>
    <row r="23" spans="1:3">
      <c r="A23" s="16" t="s">
        <v>176</v>
      </c>
      <c r="B23" s="62" t="s">
        <v>177</v>
      </c>
      <c r="C23" s="12">
        <v>10000</v>
      </c>
    </row>
    <row r="24" spans="1:3">
      <c r="A24" s="16" t="s">
        <v>178</v>
      </c>
      <c r="B24" s="62" t="s">
        <v>179</v>
      </c>
      <c r="C24" s="79">
        <v>95000</v>
      </c>
    </row>
    <row r="25" spans="1:3">
      <c r="A25" s="16" t="s">
        <v>180</v>
      </c>
      <c r="B25" s="62" t="s">
        <v>181</v>
      </c>
      <c r="C25" s="12">
        <v>40000</v>
      </c>
    </row>
    <row r="26" spans="1:3">
      <c r="A26" s="16" t="s">
        <v>182</v>
      </c>
      <c r="B26" s="62" t="s">
        <v>183</v>
      </c>
      <c r="C26" s="12">
        <v>12000</v>
      </c>
    </row>
    <row r="27" spans="1:3">
      <c r="A27" s="16" t="s">
        <v>184</v>
      </c>
      <c r="B27" s="62" t="s">
        <v>185</v>
      </c>
      <c r="C27" s="12">
        <v>14000</v>
      </c>
    </row>
    <row r="28" spans="1:3">
      <c r="A28" s="16" t="s">
        <v>186</v>
      </c>
      <c r="B28" s="62" t="s">
        <v>187</v>
      </c>
      <c r="C28" s="12">
        <v>20000</v>
      </c>
    </row>
    <row r="29" spans="1:3">
      <c r="A29" s="16" t="s">
        <v>188</v>
      </c>
      <c r="B29" s="62" t="s">
        <v>189</v>
      </c>
      <c r="C29" s="12">
        <v>15000</v>
      </c>
    </row>
    <row r="30" spans="1:3">
      <c r="A30" s="16" t="s">
        <v>190</v>
      </c>
      <c r="B30" s="61" t="s">
        <v>191</v>
      </c>
      <c r="C30" s="12">
        <v>35000</v>
      </c>
    </row>
    <row r="31" spans="1:3">
      <c r="A31" s="16" t="s">
        <v>192</v>
      </c>
      <c r="B31" s="62" t="s">
        <v>193</v>
      </c>
      <c r="C31" s="12">
        <v>65000</v>
      </c>
    </row>
    <row r="32" spans="1:3">
      <c r="A32" s="16" t="s">
        <v>194</v>
      </c>
      <c r="B32" s="62" t="s">
        <v>195</v>
      </c>
      <c r="C32" s="12">
        <v>39000</v>
      </c>
    </row>
    <row r="33" spans="1:3">
      <c r="A33" s="16" t="s">
        <v>196</v>
      </c>
      <c r="B33" s="62" t="s">
        <v>197</v>
      </c>
      <c r="C33" s="12">
        <v>12000</v>
      </c>
    </row>
    <row r="34" spans="1:3">
      <c r="A34" s="17" t="s">
        <v>198</v>
      </c>
      <c r="B34" s="14" t="s">
        <v>203</v>
      </c>
      <c r="C34" s="12">
        <v>60000</v>
      </c>
    </row>
    <row r="35" spans="1:3">
      <c r="A35" s="18" t="s">
        <v>199</v>
      </c>
      <c r="B35" s="62" t="s">
        <v>200</v>
      </c>
      <c r="C35" s="12">
        <v>30000</v>
      </c>
    </row>
    <row r="36" spans="1:3">
      <c r="A36" s="17" t="s">
        <v>381</v>
      </c>
      <c r="B36" s="62" t="s">
        <v>608</v>
      </c>
      <c r="C36" s="12">
        <v>30000</v>
      </c>
    </row>
    <row r="37" spans="1:3">
      <c r="A37" s="18" t="s">
        <v>382</v>
      </c>
      <c r="B37" s="62" t="s">
        <v>154</v>
      </c>
      <c r="C37" s="12">
        <v>15000</v>
      </c>
    </row>
    <row r="38" spans="1:3">
      <c r="A38" s="18" t="s">
        <v>737</v>
      </c>
      <c r="B38" s="62" t="s">
        <v>738</v>
      </c>
      <c r="C38" s="12">
        <v>60000</v>
      </c>
    </row>
    <row r="39" spans="1:3">
      <c r="B39" s="13"/>
    </row>
  </sheetData>
  <mergeCells count="6">
    <mergeCell ref="A2:C2"/>
    <mergeCell ref="A3:C3"/>
    <mergeCell ref="A4:C4"/>
    <mergeCell ref="C6:C8"/>
    <mergeCell ref="A6:A9"/>
    <mergeCell ref="B6:B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E38"/>
  <sheetViews>
    <sheetView view="pageBreakPreview" zoomScaleNormal="100" zoomScaleSheetLayoutView="100" workbookViewId="0">
      <selection activeCell="I28" sqref="I28"/>
    </sheetView>
  </sheetViews>
  <sheetFormatPr defaultColWidth="9.109375" defaultRowHeight="13.8"/>
  <cols>
    <col min="1" max="1" width="6.5546875" style="1" customWidth="1"/>
    <col min="2" max="2" width="56" style="1" customWidth="1"/>
    <col min="3" max="3" width="15.109375" style="1" customWidth="1"/>
    <col min="4" max="4" width="16.33203125" style="1" customWidth="1"/>
    <col min="5" max="5" width="17.33203125" style="1" customWidth="1"/>
    <col min="6" max="16384" width="9.109375" style="1"/>
  </cols>
  <sheetData>
    <row r="1" spans="1:5" ht="18">
      <c r="A1" s="340" t="s">
        <v>299</v>
      </c>
      <c r="B1" s="548"/>
      <c r="C1" s="548"/>
      <c r="D1" s="494"/>
      <c r="E1" s="495"/>
    </row>
    <row r="2" spans="1:5" ht="14.4">
      <c r="A2" s="345" t="s">
        <v>300</v>
      </c>
      <c r="B2" s="549"/>
      <c r="C2" s="549"/>
      <c r="D2" s="494"/>
      <c r="E2" s="495"/>
    </row>
    <row r="3" spans="1:5" ht="14.4">
      <c r="A3" s="345" t="s">
        <v>294</v>
      </c>
      <c r="B3" s="549"/>
      <c r="C3" s="549"/>
      <c r="D3" s="494"/>
      <c r="E3" s="495"/>
    </row>
    <row r="4" spans="1:5">
      <c r="A4" s="86"/>
      <c r="B4" s="86"/>
      <c r="C4" s="86"/>
    </row>
    <row r="5" spans="1:5" ht="15" customHeight="1">
      <c r="A5" s="539" t="s">
        <v>388</v>
      </c>
      <c r="B5" s="316" t="s">
        <v>214</v>
      </c>
      <c r="C5" s="348" t="s">
        <v>763</v>
      </c>
      <c r="D5" s="316" t="s">
        <v>758</v>
      </c>
      <c r="E5" s="316" t="s">
        <v>760</v>
      </c>
    </row>
    <row r="6" spans="1:5">
      <c r="A6" s="564"/>
      <c r="B6" s="528"/>
      <c r="C6" s="337"/>
      <c r="D6" s="561"/>
      <c r="E6" s="561"/>
    </row>
    <row r="7" spans="1:5">
      <c r="A7" s="564"/>
      <c r="B7" s="528"/>
      <c r="C7" s="337"/>
      <c r="D7" s="562"/>
      <c r="E7" s="562"/>
    </row>
    <row r="8" spans="1:5">
      <c r="A8" s="565"/>
      <c r="B8" s="563"/>
      <c r="C8" s="87">
        <f>C9+C10+C11+C12+C13+C14+C15+C16</f>
        <v>340000</v>
      </c>
      <c r="D8" s="87">
        <f>D9+D10+D11+D12+D13+D14+D15+D16+D17</f>
        <v>320000</v>
      </c>
      <c r="E8" s="87">
        <f>E9+E10+E11+E12+E13+E14+E15+E16+E17+E18</f>
        <v>-20000</v>
      </c>
    </row>
    <row r="9" spans="1:5">
      <c r="A9" s="43">
        <v>1</v>
      </c>
      <c r="B9" s="83" t="s">
        <v>151</v>
      </c>
      <c r="C9" s="78">
        <v>77000</v>
      </c>
      <c r="D9" s="78">
        <v>77000</v>
      </c>
      <c r="E9" s="78">
        <f>D9-C9</f>
        <v>0</v>
      </c>
    </row>
    <row r="10" spans="1:5">
      <c r="A10" s="45">
        <v>2</v>
      </c>
      <c r="B10" s="64" t="s">
        <v>152</v>
      </c>
      <c r="C10" s="78">
        <v>15000</v>
      </c>
      <c r="D10" s="78">
        <v>15000</v>
      </c>
      <c r="E10" s="78">
        <f t="shared" ref="E10:E17" si="0">D10-C10</f>
        <v>0</v>
      </c>
    </row>
    <row r="11" spans="1:5">
      <c r="A11" s="45">
        <v>3</v>
      </c>
      <c r="B11" s="64" t="s">
        <v>153</v>
      </c>
      <c r="C11" s="78">
        <v>30000</v>
      </c>
      <c r="D11" s="78">
        <v>30000</v>
      </c>
      <c r="E11" s="78">
        <f t="shared" si="0"/>
        <v>0</v>
      </c>
    </row>
    <row r="12" spans="1:5">
      <c r="A12" s="45">
        <v>4</v>
      </c>
      <c r="B12" s="64" t="s">
        <v>739</v>
      </c>
      <c r="C12" s="78">
        <v>29000</v>
      </c>
      <c r="D12" s="78">
        <v>29000</v>
      </c>
      <c r="E12" s="78">
        <f t="shared" si="0"/>
        <v>0</v>
      </c>
    </row>
    <row r="13" spans="1:5">
      <c r="A13" s="45">
        <v>5</v>
      </c>
      <c r="B13" s="64" t="s">
        <v>317</v>
      </c>
      <c r="C13" s="78">
        <v>40000</v>
      </c>
      <c r="D13" s="78">
        <v>40000</v>
      </c>
      <c r="E13" s="78">
        <f t="shared" si="0"/>
        <v>0</v>
      </c>
    </row>
    <row r="14" spans="1:5">
      <c r="A14" s="45">
        <v>6</v>
      </c>
      <c r="B14" s="64" t="s">
        <v>608</v>
      </c>
      <c r="C14" s="78">
        <v>40000</v>
      </c>
      <c r="D14" s="78">
        <v>40000</v>
      </c>
      <c r="E14" s="78">
        <f t="shared" si="0"/>
        <v>0</v>
      </c>
    </row>
    <row r="15" spans="1:5">
      <c r="A15" s="45">
        <v>7</v>
      </c>
      <c r="B15" s="64" t="s">
        <v>609</v>
      </c>
      <c r="C15" s="78">
        <v>9000</v>
      </c>
      <c r="D15" s="78">
        <v>9000</v>
      </c>
      <c r="E15" s="78">
        <f t="shared" si="0"/>
        <v>0</v>
      </c>
    </row>
    <row r="16" spans="1:5">
      <c r="A16" s="61">
        <v>8</v>
      </c>
      <c r="B16" s="61" t="s">
        <v>610</v>
      </c>
      <c r="C16" s="78">
        <v>100000</v>
      </c>
      <c r="D16" s="78">
        <v>0</v>
      </c>
      <c r="E16" s="78">
        <f t="shared" si="0"/>
        <v>-100000</v>
      </c>
    </row>
    <row r="17" spans="1:5">
      <c r="A17" s="61">
        <v>9</v>
      </c>
      <c r="B17" s="61" t="s">
        <v>755</v>
      </c>
      <c r="C17" s="78">
        <v>0</v>
      </c>
      <c r="D17" s="78">
        <v>80000</v>
      </c>
      <c r="E17" s="78">
        <f t="shared" si="0"/>
        <v>80000</v>
      </c>
    </row>
    <row r="18" spans="1:5">
      <c r="A18" s="237"/>
      <c r="B18" s="237"/>
      <c r="C18" s="238"/>
      <c r="D18" s="238"/>
      <c r="E18" s="238"/>
    </row>
    <row r="19" spans="1:5">
      <c r="A19" s="30"/>
      <c r="B19" s="30"/>
      <c r="C19" s="46"/>
    </row>
    <row r="23" spans="1:5" ht="18">
      <c r="A23" s="529" t="s">
        <v>742</v>
      </c>
      <c r="B23" s="494"/>
      <c r="C23" s="495"/>
      <c r="D23" s="243"/>
    </row>
    <row r="24" spans="1:5" ht="14.4">
      <c r="A24" s="480" t="s">
        <v>300</v>
      </c>
      <c r="B24" s="494"/>
      <c r="C24" s="495"/>
      <c r="D24" s="243"/>
    </row>
    <row r="25" spans="1:5" ht="14.4">
      <c r="A25" s="480" t="s">
        <v>269</v>
      </c>
      <c r="B25" s="494"/>
      <c r="C25" s="495"/>
      <c r="D25" s="243"/>
    </row>
    <row r="26" spans="1:5">
      <c r="A26" s="86"/>
      <c r="B26" s="86"/>
      <c r="C26" s="86"/>
    </row>
    <row r="27" spans="1:5" ht="15" customHeight="1">
      <c r="A27" s="376" t="s">
        <v>743</v>
      </c>
      <c r="B27" s="554"/>
      <c r="C27" s="348" t="s">
        <v>763</v>
      </c>
      <c r="D27" s="559"/>
      <c r="E27" s="560"/>
    </row>
    <row r="28" spans="1:5">
      <c r="A28" s="555"/>
      <c r="B28" s="556"/>
      <c r="C28" s="337"/>
      <c r="D28" s="559"/>
      <c r="E28" s="560"/>
    </row>
    <row r="29" spans="1:5">
      <c r="A29" s="557"/>
      <c r="B29" s="558"/>
      <c r="C29" s="337"/>
      <c r="D29" s="559"/>
      <c r="E29" s="560"/>
    </row>
    <row r="30" spans="1:5" ht="14.4">
      <c r="A30" s="480" t="s">
        <v>744</v>
      </c>
      <c r="B30" s="550"/>
      <c r="C30" s="551">
        <v>50000</v>
      </c>
      <c r="D30" s="239"/>
      <c r="E30" s="240"/>
    </row>
    <row r="31" spans="1:5">
      <c r="A31" s="64">
        <v>1</v>
      </c>
      <c r="B31" s="64" t="s">
        <v>745</v>
      </c>
      <c r="C31" s="552"/>
      <c r="D31" s="241"/>
      <c r="E31" s="242"/>
    </row>
    <row r="32" spans="1:5">
      <c r="A32" s="64">
        <v>2</v>
      </c>
      <c r="B32" s="64" t="s">
        <v>746</v>
      </c>
      <c r="C32" s="552"/>
      <c r="D32" s="241"/>
      <c r="E32" s="242"/>
    </row>
    <row r="33" spans="1:5">
      <c r="A33" s="64">
        <v>3</v>
      </c>
      <c r="B33" s="64" t="s">
        <v>747</v>
      </c>
      <c r="C33" s="552"/>
      <c r="D33" s="241"/>
      <c r="E33" s="242"/>
    </row>
    <row r="34" spans="1:5" ht="27.6">
      <c r="A34" s="233">
        <v>4</v>
      </c>
      <c r="B34" s="234" t="s">
        <v>748</v>
      </c>
      <c r="C34" s="552"/>
      <c r="D34" s="241"/>
      <c r="E34" s="242"/>
    </row>
    <row r="35" spans="1:5">
      <c r="A35" s="64">
        <v>5</v>
      </c>
      <c r="B35" s="64" t="s">
        <v>749</v>
      </c>
      <c r="C35" s="552"/>
      <c r="D35" s="241"/>
      <c r="E35" s="242"/>
    </row>
    <row r="36" spans="1:5">
      <c r="A36" s="64">
        <v>6</v>
      </c>
      <c r="B36" s="64" t="s">
        <v>750</v>
      </c>
      <c r="C36" s="552"/>
      <c r="D36" s="241"/>
      <c r="E36" s="242"/>
    </row>
    <row r="37" spans="1:5">
      <c r="A37" s="64">
        <v>7</v>
      </c>
      <c r="B37" s="64" t="s">
        <v>751</v>
      </c>
      <c r="C37" s="552"/>
      <c r="D37" s="241"/>
      <c r="E37" s="242"/>
    </row>
    <row r="38" spans="1:5" ht="41.4">
      <c r="A38" s="233">
        <v>8</v>
      </c>
      <c r="B38" s="234" t="s">
        <v>752</v>
      </c>
      <c r="C38" s="553"/>
      <c r="D38" s="241"/>
      <c r="E38" s="242"/>
    </row>
  </sheetData>
  <mergeCells count="17">
    <mergeCell ref="A5:A8"/>
    <mergeCell ref="A1:E1"/>
    <mergeCell ref="A2:E2"/>
    <mergeCell ref="A3:E3"/>
    <mergeCell ref="C5:C7"/>
    <mergeCell ref="A30:B30"/>
    <mergeCell ref="C30:C38"/>
    <mergeCell ref="A27:B29"/>
    <mergeCell ref="C27:C29"/>
    <mergeCell ref="D27:D29"/>
    <mergeCell ref="E27:E29"/>
    <mergeCell ref="E5:E7"/>
    <mergeCell ref="A23:C23"/>
    <mergeCell ref="A24:C24"/>
    <mergeCell ref="A25:C25"/>
    <mergeCell ref="D5:D7"/>
    <mergeCell ref="B5: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83"/>
  <sheetViews>
    <sheetView view="pageBreakPreview" zoomScaleNormal="100" zoomScaleSheetLayoutView="100" workbookViewId="0">
      <selection sqref="A1:E1"/>
    </sheetView>
  </sheetViews>
  <sheetFormatPr defaultColWidth="9.109375" defaultRowHeight="13.8"/>
  <cols>
    <col min="1" max="1" width="7.5546875" style="1" customWidth="1"/>
    <col min="2" max="2" width="108.33203125" style="1" customWidth="1"/>
    <col min="3" max="5" width="17.33203125" style="1" customWidth="1"/>
    <col min="6" max="16384" width="9.109375" style="1"/>
  </cols>
  <sheetData>
    <row r="1" spans="1:5" ht="15.6">
      <c r="A1" s="306" t="s">
        <v>787</v>
      </c>
      <c r="B1" s="272"/>
      <c r="C1" s="272"/>
      <c r="D1" s="272"/>
      <c r="E1" s="277"/>
    </row>
    <row r="2" spans="1:5" ht="15.6">
      <c r="A2" s="244"/>
      <c r="B2"/>
      <c r="C2"/>
      <c r="D2"/>
    </row>
    <row r="3" spans="1:5" ht="15.6">
      <c r="A3" s="305" t="s">
        <v>761</v>
      </c>
      <c r="B3" s="277"/>
      <c r="C3" s="277"/>
      <c r="D3" s="277"/>
    </row>
    <row r="4" spans="1:5" ht="15.6">
      <c r="A4" s="299" t="s">
        <v>0</v>
      </c>
      <c r="B4" s="277"/>
      <c r="C4" s="277"/>
      <c r="D4" s="277"/>
    </row>
    <row r="5" spans="1:5" ht="15.6">
      <c r="A5" s="136"/>
      <c r="C5" s="137"/>
    </row>
    <row r="6" spans="1:5" ht="15" customHeight="1">
      <c r="A6" s="302" t="s">
        <v>1</v>
      </c>
      <c r="B6" s="302" t="s">
        <v>2</v>
      </c>
      <c r="C6" s="296" t="s">
        <v>777</v>
      </c>
      <c r="D6" s="296" t="s">
        <v>776</v>
      </c>
      <c r="E6" s="296" t="s">
        <v>760</v>
      </c>
    </row>
    <row r="7" spans="1:5">
      <c r="A7" s="303"/>
      <c r="B7" s="303"/>
      <c r="C7" s="297"/>
      <c r="D7" s="297"/>
      <c r="E7" s="297"/>
    </row>
    <row r="8" spans="1:5">
      <c r="A8" s="303"/>
      <c r="B8" s="303"/>
      <c r="C8" s="297"/>
      <c r="D8" s="297"/>
      <c r="E8" s="297"/>
    </row>
    <row r="9" spans="1:5">
      <c r="A9" s="304"/>
      <c r="B9" s="304"/>
      <c r="C9" s="298"/>
      <c r="D9" s="298"/>
      <c r="E9" s="298"/>
    </row>
    <row r="10" spans="1:5" ht="15.6">
      <c r="A10" s="31" t="s">
        <v>3</v>
      </c>
      <c r="B10" s="92" t="s">
        <v>4</v>
      </c>
      <c r="C10" s="93">
        <f>C11+C25+C28</f>
        <v>3830050</v>
      </c>
      <c r="D10" s="93">
        <f>D11+D25+D28</f>
        <v>3771600</v>
      </c>
      <c r="E10" s="93">
        <f>E11+E25+E28</f>
        <v>-58450</v>
      </c>
    </row>
    <row r="11" spans="1:5" ht="15.6">
      <c r="A11" s="31" t="s">
        <v>5</v>
      </c>
      <c r="B11" s="22" t="s">
        <v>6</v>
      </c>
      <c r="C11" s="93">
        <f>C12+C13+C14+C15+C17+C18+C19+C23+C24</f>
        <v>744600</v>
      </c>
      <c r="D11" s="93">
        <f>D12+D13+D14+D15+D17+D18+D19+D23+D24</f>
        <v>754600</v>
      </c>
      <c r="E11" s="93">
        <f>E12+E13+E14+E15+E17+E18+E19+E23+E24</f>
        <v>10000</v>
      </c>
    </row>
    <row r="12" spans="1:5" ht="15.6">
      <c r="A12" s="32" t="s">
        <v>7</v>
      </c>
      <c r="B12" s="2" t="s">
        <v>8</v>
      </c>
      <c r="C12" s="93">
        <f>'1.I.a.CB'!C22</f>
        <v>45000</v>
      </c>
      <c r="D12" s="93">
        <v>45000</v>
      </c>
      <c r="E12" s="93">
        <f>D12-C12</f>
        <v>0</v>
      </c>
    </row>
    <row r="13" spans="1:5" ht="15.6">
      <c r="A13" s="32" t="s">
        <v>9</v>
      </c>
      <c r="B13" s="2" t="s">
        <v>10</v>
      </c>
      <c r="C13" s="93">
        <f>'1.I.b.Dz.Wydawnicza'!C18</f>
        <v>119600</v>
      </c>
      <c r="D13" s="93">
        <v>119600</v>
      </c>
      <c r="E13" s="93">
        <f t="shared" ref="E13:E27" si="0">D13-C13</f>
        <v>0</v>
      </c>
    </row>
    <row r="14" spans="1:5" ht="15.6">
      <c r="A14" s="32" t="s">
        <v>11</v>
      </c>
      <c r="B14" s="2" t="s">
        <v>12</v>
      </c>
      <c r="C14" s="93">
        <v>90000</v>
      </c>
      <c r="D14" s="93">
        <v>90000</v>
      </c>
      <c r="E14" s="93">
        <f t="shared" si="0"/>
        <v>0</v>
      </c>
    </row>
    <row r="15" spans="1:5" ht="14.25" customHeight="1">
      <c r="A15" s="32" t="s">
        <v>13</v>
      </c>
      <c r="B15" s="2" t="s">
        <v>14</v>
      </c>
      <c r="C15" s="93">
        <v>130000</v>
      </c>
      <c r="D15" s="93">
        <v>130000</v>
      </c>
      <c r="E15" s="93">
        <f t="shared" si="0"/>
        <v>0</v>
      </c>
    </row>
    <row r="16" spans="1:5" ht="12" hidden="1" customHeight="1">
      <c r="A16" s="32" t="s">
        <v>15</v>
      </c>
      <c r="B16" s="2" t="s">
        <v>205</v>
      </c>
      <c r="C16" s="93" t="e">
        <f>#REF!</f>
        <v>#REF!</v>
      </c>
      <c r="D16" s="93" t="e">
        <f>#REF!</f>
        <v>#REF!</v>
      </c>
      <c r="E16" s="93" t="e">
        <f t="shared" si="0"/>
        <v>#REF!</v>
      </c>
    </row>
    <row r="17" spans="1:5" ht="15.6">
      <c r="A17" s="32" t="s">
        <v>16</v>
      </c>
      <c r="B17" s="2" t="s">
        <v>17</v>
      </c>
      <c r="C17" s="93">
        <v>20000</v>
      </c>
      <c r="D17" s="93">
        <v>30000</v>
      </c>
      <c r="E17" s="269">
        <f t="shared" si="0"/>
        <v>10000</v>
      </c>
    </row>
    <row r="18" spans="1:5" ht="15.6">
      <c r="A18" s="32" t="s">
        <v>18</v>
      </c>
      <c r="B18" s="2" t="s">
        <v>19</v>
      </c>
      <c r="C18" s="93">
        <v>35000</v>
      </c>
      <c r="D18" s="93">
        <v>35000</v>
      </c>
      <c r="E18" s="93">
        <f t="shared" si="0"/>
        <v>0</v>
      </c>
    </row>
    <row r="19" spans="1:5" ht="16.5" customHeight="1">
      <c r="A19" s="32" t="s">
        <v>20</v>
      </c>
      <c r="B19" s="2" t="s">
        <v>370</v>
      </c>
      <c r="C19" s="93">
        <f>SUM(C20:C21)</f>
        <v>280000</v>
      </c>
      <c r="D19" s="93">
        <f>SUM(D20:D21)</f>
        <v>280000</v>
      </c>
      <c r="E19" s="93">
        <f t="shared" si="0"/>
        <v>0</v>
      </c>
    </row>
    <row r="20" spans="1:5" ht="15.6">
      <c r="A20" s="32" t="s">
        <v>21</v>
      </c>
      <c r="B20" s="2" t="s">
        <v>22</v>
      </c>
      <c r="C20" s="93">
        <v>200000</v>
      </c>
      <c r="D20" s="93">
        <v>200000</v>
      </c>
      <c r="E20" s="93">
        <f t="shared" si="0"/>
        <v>0</v>
      </c>
    </row>
    <row r="21" spans="1:5" ht="15.6">
      <c r="A21" s="32" t="s">
        <v>23</v>
      </c>
      <c r="B21" s="2" t="s">
        <v>148</v>
      </c>
      <c r="C21" s="93">
        <v>80000</v>
      </c>
      <c r="D21" s="93">
        <v>80000</v>
      </c>
      <c r="E21" s="93">
        <f t="shared" si="0"/>
        <v>0</v>
      </c>
    </row>
    <row r="22" spans="1:5" ht="15.6" hidden="1">
      <c r="A22" s="32" t="s">
        <v>24</v>
      </c>
      <c r="B22" s="2" t="s">
        <v>25</v>
      </c>
      <c r="C22" s="93" t="e">
        <f>#REF!</f>
        <v>#REF!</v>
      </c>
      <c r="D22" s="93" t="e">
        <f>#REF!</f>
        <v>#REF!</v>
      </c>
      <c r="E22" s="93" t="e">
        <f t="shared" si="0"/>
        <v>#REF!</v>
      </c>
    </row>
    <row r="23" spans="1:5" ht="15.6">
      <c r="A23" s="32" t="s">
        <v>26</v>
      </c>
      <c r="B23" s="2" t="s">
        <v>27</v>
      </c>
      <c r="C23" s="93">
        <v>25000</v>
      </c>
      <c r="D23" s="93">
        <v>25000</v>
      </c>
      <c r="E23" s="93">
        <f t="shared" si="0"/>
        <v>0</v>
      </c>
    </row>
    <row r="24" spans="1:5" ht="15.6">
      <c r="A24" s="32" t="s">
        <v>28</v>
      </c>
      <c r="B24" s="2" t="s">
        <v>29</v>
      </c>
      <c r="C24" s="93">
        <v>0</v>
      </c>
      <c r="D24" s="93">
        <v>0</v>
      </c>
      <c r="E24" s="227">
        <f t="shared" si="0"/>
        <v>0</v>
      </c>
    </row>
    <row r="25" spans="1:5" ht="15.6">
      <c r="A25" s="31" t="s">
        <v>31</v>
      </c>
      <c r="B25" s="22" t="s">
        <v>32</v>
      </c>
      <c r="C25" s="93">
        <f>SUM(C26:C27)</f>
        <v>30000</v>
      </c>
      <c r="D25" s="93">
        <f>SUM(D26:D27)</f>
        <v>30000</v>
      </c>
      <c r="E25" s="227">
        <f t="shared" si="0"/>
        <v>0</v>
      </c>
    </row>
    <row r="26" spans="1:5" ht="15.6">
      <c r="A26" s="32" t="s">
        <v>7</v>
      </c>
      <c r="B26" s="2" t="s">
        <v>33</v>
      </c>
      <c r="C26" s="93">
        <v>30000</v>
      </c>
      <c r="D26" s="93">
        <v>30000</v>
      </c>
      <c r="E26" s="227">
        <f t="shared" si="0"/>
        <v>0</v>
      </c>
    </row>
    <row r="27" spans="1:5" ht="15.6">
      <c r="A27" s="32" t="s">
        <v>9</v>
      </c>
      <c r="B27" s="2" t="s">
        <v>34</v>
      </c>
      <c r="C27" s="93">
        <v>0</v>
      </c>
      <c r="D27" s="93">
        <v>0</v>
      </c>
      <c r="E27" s="227">
        <f t="shared" si="0"/>
        <v>0</v>
      </c>
    </row>
    <row r="28" spans="1:5" ht="15.6">
      <c r="A28" s="31" t="s">
        <v>35</v>
      </c>
      <c r="B28" s="22" t="s">
        <v>36</v>
      </c>
      <c r="C28" s="93">
        <f>C29+C30+C31+C32+C33+C34+C35+C41+C42+C45+C46+C49+C50+C52+C53+C54+C55</f>
        <v>3055450</v>
      </c>
      <c r="D28" s="93">
        <f>D29+D30+D31+D32+D33+D34+D35+D41+D42+D45+D46+D49+D50+D52+D53+D54+D55</f>
        <v>2987000</v>
      </c>
      <c r="E28" s="227">
        <f>E29+E30+E31+E32+E33+E34+E35+E41+E42+E45+E46+E49+E50+E52+E53+E54+E55</f>
        <v>-68450</v>
      </c>
    </row>
    <row r="29" spans="1:5" ht="15.6">
      <c r="A29" s="31" t="s">
        <v>7</v>
      </c>
      <c r="B29" s="22" t="s">
        <v>37</v>
      </c>
      <c r="C29" s="93">
        <f>'1.III.a. Komisje org.'!C9</f>
        <v>143180</v>
      </c>
      <c r="D29" s="93">
        <f>'1.III.a. Komisje org.'!D9</f>
        <v>147180</v>
      </c>
      <c r="E29" s="269">
        <f>D29-C29</f>
        <v>4000</v>
      </c>
    </row>
    <row r="30" spans="1:5" ht="15.6">
      <c r="A30" s="31" t="s">
        <v>9</v>
      </c>
      <c r="B30" s="22" t="s">
        <v>149</v>
      </c>
      <c r="C30" s="93">
        <v>0</v>
      </c>
      <c r="D30" s="93">
        <v>0</v>
      </c>
      <c r="E30" s="227">
        <f t="shared" ref="E30:E55" si="1">D30-C30</f>
        <v>0</v>
      </c>
    </row>
    <row r="31" spans="1:5" ht="15.6">
      <c r="A31" s="31" t="s">
        <v>11</v>
      </c>
      <c r="B31" s="22" t="s">
        <v>60</v>
      </c>
      <c r="C31" s="93">
        <f>'1.III.c Komisje progr.zmiana '!C9</f>
        <v>114900</v>
      </c>
      <c r="D31" s="93">
        <v>120900</v>
      </c>
      <c r="E31" s="227">
        <f t="shared" si="1"/>
        <v>6000</v>
      </c>
    </row>
    <row r="32" spans="1:5" ht="15.6">
      <c r="A32" s="31" t="s">
        <v>13</v>
      </c>
      <c r="B32" s="22" t="s">
        <v>61</v>
      </c>
      <c r="C32" s="93">
        <v>100000</v>
      </c>
      <c r="D32" s="93">
        <v>100000</v>
      </c>
      <c r="E32" s="227">
        <f t="shared" si="1"/>
        <v>0</v>
      </c>
    </row>
    <row r="33" spans="1:5" ht="15.6">
      <c r="A33" s="31" t="s">
        <v>16</v>
      </c>
      <c r="B33" s="22" t="s">
        <v>62</v>
      </c>
      <c r="C33" s="93">
        <v>40000</v>
      </c>
      <c r="D33" s="93">
        <v>40000</v>
      </c>
      <c r="E33" s="227">
        <f t="shared" si="1"/>
        <v>0</v>
      </c>
    </row>
    <row r="34" spans="1:5" ht="15.6">
      <c r="A34" s="31" t="s">
        <v>18</v>
      </c>
      <c r="B34" s="22" t="s">
        <v>63</v>
      </c>
      <c r="C34" s="93">
        <v>30000</v>
      </c>
      <c r="D34" s="93">
        <v>30000</v>
      </c>
      <c r="E34" s="227">
        <f t="shared" si="1"/>
        <v>0</v>
      </c>
    </row>
    <row r="35" spans="1:5" ht="15.6">
      <c r="A35" s="31" t="s">
        <v>20</v>
      </c>
      <c r="B35" s="22" t="s">
        <v>64</v>
      </c>
      <c r="C35" s="93">
        <f>'1.III.g.Promocja'!F9</f>
        <v>150500</v>
      </c>
      <c r="D35" s="93">
        <v>150500</v>
      </c>
      <c r="E35" s="227">
        <f t="shared" si="1"/>
        <v>0</v>
      </c>
    </row>
    <row r="36" spans="1:5" ht="15.6" hidden="1">
      <c r="A36" s="32" t="s">
        <v>21</v>
      </c>
      <c r="B36" s="2" t="s">
        <v>65</v>
      </c>
      <c r="C36" s="93" t="e">
        <f>#REF!</f>
        <v>#REF!</v>
      </c>
      <c r="D36" s="93" t="e">
        <f>#REF!</f>
        <v>#REF!</v>
      </c>
      <c r="E36" s="227" t="e">
        <f t="shared" si="1"/>
        <v>#REF!</v>
      </c>
    </row>
    <row r="37" spans="1:5" ht="15.6" hidden="1">
      <c r="A37" s="32" t="s">
        <v>23</v>
      </c>
      <c r="B37" s="2" t="s">
        <v>66</v>
      </c>
      <c r="C37" s="93" t="e">
        <f>#REF!</f>
        <v>#REF!</v>
      </c>
      <c r="D37" s="93" t="e">
        <f>#REF!</f>
        <v>#REF!</v>
      </c>
      <c r="E37" s="227" t="e">
        <f t="shared" si="1"/>
        <v>#REF!</v>
      </c>
    </row>
    <row r="38" spans="1:5" ht="15.6" hidden="1">
      <c r="A38" s="32" t="s">
        <v>265</v>
      </c>
      <c r="B38" s="2" t="s">
        <v>67</v>
      </c>
      <c r="C38" s="93" t="e">
        <f>#REF!</f>
        <v>#REF!</v>
      </c>
      <c r="D38" s="93" t="e">
        <f>#REF!</f>
        <v>#REF!</v>
      </c>
      <c r="E38" s="227" t="e">
        <f t="shared" si="1"/>
        <v>#REF!</v>
      </c>
    </row>
    <row r="39" spans="1:5" ht="15.6" hidden="1">
      <c r="A39" s="32" t="s">
        <v>386</v>
      </c>
      <c r="B39" s="2" t="s">
        <v>68</v>
      </c>
      <c r="C39" s="93" t="e">
        <f>#REF!</f>
        <v>#REF!</v>
      </c>
      <c r="D39" s="93" t="e">
        <f>#REF!</f>
        <v>#REF!</v>
      </c>
      <c r="E39" s="227" t="e">
        <f t="shared" si="1"/>
        <v>#REF!</v>
      </c>
    </row>
    <row r="40" spans="1:5" ht="15.6" hidden="1">
      <c r="A40" s="32" t="s">
        <v>266</v>
      </c>
      <c r="B40" s="2" t="s">
        <v>69</v>
      </c>
      <c r="C40" s="93" t="e">
        <f>#REF!</f>
        <v>#REF!</v>
      </c>
      <c r="D40" s="93" t="e">
        <f>#REF!</f>
        <v>#REF!</v>
      </c>
      <c r="E40" s="227" t="e">
        <f t="shared" si="1"/>
        <v>#REF!</v>
      </c>
    </row>
    <row r="41" spans="1:5" ht="15.6">
      <c r="A41" s="31" t="s">
        <v>24</v>
      </c>
      <c r="B41" s="22" t="s">
        <v>70</v>
      </c>
      <c r="C41" s="93">
        <v>40000</v>
      </c>
      <c r="D41" s="93">
        <v>40000</v>
      </c>
      <c r="E41" s="269">
        <f t="shared" si="1"/>
        <v>0</v>
      </c>
    </row>
    <row r="42" spans="1:5" ht="15.6">
      <c r="A42" s="31" t="s">
        <v>89</v>
      </c>
      <c r="B42" s="22" t="s">
        <v>71</v>
      </c>
      <c r="C42" s="93">
        <f>SUM(C43:C44)</f>
        <v>115020</v>
      </c>
      <c r="D42" s="93">
        <f>SUM(D43:D44)</f>
        <v>115020</v>
      </c>
      <c r="E42" s="227">
        <f t="shared" si="1"/>
        <v>0</v>
      </c>
    </row>
    <row r="43" spans="1:5" ht="15.6">
      <c r="A43" s="31" t="s">
        <v>309</v>
      </c>
      <c r="B43" s="22" t="s">
        <v>316</v>
      </c>
      <c r="C43" s="93">
        <f>'1.III.i.1 Woj.Str.Międz.Org.'!G9</f>
        <v>67000</v>
      </c>
      <c r="D43" s="93">
        <v>67000</v>
      </c>
      <c r="E43" s="227">
        <f t="shared" si="1"/>
        <v>0</v>
      </c>
    </row>
    <row r="44" spans="1:5" ht="15.6">
      <c r="A44" s="31" t="s">
        <v>310</v>
      </c>
      <c r="B44" s="21" t="s">
        <v>88</v>
      </c>
      <c r="C44" s="93">
        <f>'1.III.i.2 Woj.Str.Międz.Progr.'!E26</f>
        <v>48020</v>
      </c>
      <c r="D44" s="93">
        <v>48020</v>
      </c>
      <c r="E44" s="227">
        <f t="shared" si="1"/>
        <v>0</v>
      </c>
    </row>
    <row r="45" spans="1:5" ht="15.6">
      <c r="A45" s="31" t="s">
        <v>28</v>
      </c>
      <c r="B45" s="21" t="s">
        <v>90</v>
      </c>
      <c r="C45" s="93">
        <v>1584000</v>
      </c>
      <c r="D45" s="93">
        <v>1584000</v>
      </c>
      <c r="E45" s="227">
        <f t="shared" si="1"/>
        <v>0</v>
      </c>
    </row>
    <row r="46" spans="1:5" ht="15.6">
      <c r="A46" s="31" t="s">
        <v>30</v>
      </c>
      <c r="B46" s="20" t="s">
        <v>91</v>
      </c>
      <c r="C46" s="93">
        <f>'1.III.k wkł_do_projektów_zmiana'!C19</f>
        <v>471850</v>
      </c>
      <c r="D46" s="93">
        <f>'1.III.k wkł_do_projektów_zmiana'!D19</f>
        <v>353400</v>
      </c>
      <c r="E46" s="269">
        <f t="shared" si="1"/>
        <v>-118450</v>
      </c>
    </row>
    <row r="47" spans="1:5" ht="15.6" hidden="1">
      <c r="A47" s="32" t="s">
        <v>311</v>
      </c>
      <c r="B47" s="4" t="s">
        <v>267</v>
      </c>
      <c r="C47" s="93" t="e">
        <f>#REF!</f>
        <v>#REF!</v>
      </c>
      <c r="D47" s="93" t="e">
        <f>#REF!</f>
        <v>#REF!</v>
      </c>
      <c r="E47" s="227" t="e">
        <f t="shared" si="1"/>
        <v>#REF!</v>
      </c>
    </row>
    <row r="48" spans="1:5" ht="15.6" hidden="1">
      <c r="A48" s="32" t="s">
        <v>312</v>
      </c>
      <c r="B48" s="4" t="s">
        <v>264</v>
      </c>
      <c r="C48" s="93" t="e">
        <f>#REF!</f>
        <v>#REF!</v>
      </c>
      <c r="D48" s="93" t="e">
        <f>#REF!</f>
        <v>#REF!</v>
      </c>
      <c r="E48" s="227" t="e">
        <f t="shared" si="1"/>
        <v>#REF!</v>
      </c>
    </row>
    <row r="49" spans="1:5" ht="15.6">
      <c r="A49" s="31" t="s">
        <v>92</v>
      </c>
      <c r="B49" s="20" t="s">
        <v>369</v>
      </c>
      <c r="C49" s="93">
        <v>50000</v>
      </c>
      <c r="D49" s="93">
        <v>50000</v>
      </c>
      <c r="E49" s="227">
        <f t="shared" si="1"/>
        <v>0</v>
      </c>
    </row>
    <row r="50" spans="1:5" ht="15.6">
      <c r="A50" s="31" t="s">
        <v>313</v>
      </c>
      <c r="B50" s="20" t="s">
        <v>93</v>
      </c>
      <c r="C50" s="93">
        <v>70000</v>
      </c>
      <c r="D50" s="93">
        <v>110000</v>
      </c>
      <c r="E50" s="227">
        <f t="shared" si="1"/>
        <v>40000</v>
      </c>
    </row>
    <row r="51" spans="1:5" ht="15.6">
      <c r="A51" s="31" t="s">
        <v>314</v>
      </c>
      <c r="B51" s="20" t="s">
        <v>383</v>
      </c>
      <c r="C51" s="93">
        <v>20000</v>
      </c>
      <c r="D51" s="93">
        <v>60000</v>
      </c>
      <c r="E51" s="227">
        <f t="shared" si="1"/>
        <v>40000</v>
      </c>
    </row>
    <row r="52" spans="1:5" ht="15.6">
      <c r="A52" s="31" t="s">
        <v>94</v>
      </c>
      <c r="B52" s="21" t="s">
        <v>599</v>
      </c>
      <c r="C52" s="93">
        <v>28000</v>
      </c>
      <c r="D52" s="93">
        <v>28000</v>
      </c>
      <c r="E52" s="227">
        <f t="shared" si="1"/>
        <v>0</v>
      </c>
    </row>
    <row r="53" spans="1:5" ht="15.6">
      <c r="A53" s="31" t="s">
        <v>95</v>
      </c>
      <c r="B53" s="21" t="s">
        <v>96</v>
      </c>
      <c r="C53" s="93">
        <v>8000</v>
      </c>
      <c r="D53" s="93">
        <v>8000</v>
      </c>
      <c r="E53" s="227">
        <f t="shared" si="1"/>
        <v>0</v>
      </c>
    </row>
    <row r="54" spans="1:5" ht="15.6">
      <c r="A54" s="31" t="s">
        <v>97</v>
      </c>
      <c r="B54" s="21" t="s">
        <v>98</v>
      </c>
      <c r="C54" s="227">
        <v>10000</v>
      </c>
      <c r="D54" s="227">
        <v>10000</v>
      </c>
      <c r="E54" s="227">
        <f t="shared" si="1"/>
        <v>0</v>
      </c>
    </row>
    <row r="55" spans="1:5" ht="15.6">
      <c r="A55" s="31" t="s">
        <v>376</v>
      </c>
      <c r="B55" s="2" t="s">
        <v>368</v>
      </c>
      <c r="C55" s="227">
        <v>100000</v>
      </c>
      <c r="D55" s="227">
        <v>100000</v>
      </c>
      <c r="E55" s="227">
        <f t="shared" si="1"/>
        <v>0</v>
      </c>
    </row>
    <row r="56" spans="1:5" ht="15.6">
      <c r="A56" s="31" t="s">
        <v>99</v>
      </c>
      <c r="B56" s="21" t="s">
        <v>100</v>
      </c>
      <c r="C56" s="227">
        <f>C57+C62+C63+C64+C65+C66+C67+C68+C69+C70+C71+C72+C73</f>
        <v>6395630.0048921993</v>
      </c>
      <c r="D56" s="227">
        <f>D57+D62+D63+D64+D65+D66+D67+D68+D69+D70+D71+D72+D73</f>
        <v>6375630</v>
      </c>
      <c r="E56" s="227">
        <f>E57+E62+E63+E64+E65+E66+E67+E68+E69+E70+E71+E72+E73</f>
        <v>-20000.0048921993</v>
      </c>
    </row>
    <row r="57" spans="1:5" ht="15.6">
      <c r="A57" s="31" t="s">
        <v>5</v>
      </c>
      <c r="B57" s="21" t="s">
        <v>101</v>
      </c>
      <c r="C57" s="227">
        <f>C58+C59+C60+C61</f>
        <v>5371630.0048921993</v>
      </c>
      <c r="D57" s="227">
        <f>D58+D59+D60+D61</f>
        <v>5371630</v>
      </c>
      <c r="E57" s="227">
        <f>E58+E59+E60+E61</f>
        <v>-4.8921993002295494E-3</v>
      </c>
    </row>
    <row r="58" spans="1:5" ht="15.6">
      <c r="A58" s="32" t="s">
        <v>7</v>
      </c>
      <c r="B58" s="3" t="s">
        <v>102</v>
      </c>
      <c r="C58" s="227">
        <f>'2.I.a.Wynagrodzenia '!G16+958.55</f>
        <v>3986000.0048921993</v>
      </c>
      <c r="D58" s="227">
        <v>3986000</v>
      </c>
      <c r="E58" s="227">
        <f>D58-C58</f>
        <v>-4.8921993002295494E-3</v>
      </c>
    </row>
    <row r="59" spans="1:5" ht="15.6">
      <c r="A59" s="32" t="s">
        <v>9</v>
      </c>
      <c r="B59" s="3" t="s">
        <v>158</v>
      </c>
      <c r="C59" s="227">
        <v>40000</v>
      </c>
      <c r="D59" s="227">
        <v>40000</v>
      </c>
      <c r="E59" s="227">
        <f t="shared" ref="E59:E73" si="2">D59-C59</f>
        <v>0</v>
      </c>
    </row>
    <row r="60" spans="1:5" ht="15.6">
      <c r="A60" s="32" t="s">
        <v>11</v>
      </c>
      <c r="B60" s="3" t="s">
        <v>103</v>
      </c>
      <c r="C60" s="227">
        <f>'2.I.c.Administracja'!C9</f>
        <v>905630</v>
      </c>
      <c r="D60" s="227">
        <v>905630</v>
      </c>
      <c r="E60" s="227">
        <f t="shared" si="2"/>
        <v>0</v>
      </c>
    </row>
    <row r="61" spans="1:5" ht="15.6">
      <c r="A61" s="32" t="s">
        <v>13</v>
      </c>
      <c r="B61" s="3" t="s">
        <v>104</v>
      </c>
      <c r="C61" s="227">
        <v>440000</v>
      </c>
      <c r="D61" s="227">
        <v>440000</v>
      </c>
      <c r="E61" s="227">
        <f t="shared" si="2"/>
        <v>0</v>
      </c>
    </row>
    <row r="62" spans="1:5" ht="15.6">
      <c r="A62" s="31" t="s">
        <v>31</v>
      </c>
      <c r="B62" s="21" t="s">
        <v>268</v>
      </c>
      <c r="C62" s="227">
        <f>'2.II.Inform.2.III B.Czł_zmiana'!C8</f>
        <v>340000</v>
      </c>
      <c r="D62" s="227">
        <v>320000</v>
      </c>
      <c r="E62" s="227">
        <f t="shared" si="2"/>
        <v>-20000</v>
      </c>
    </row>
    <row r="63" spans="1:5" ht="15.6">
      <c r="A63" s="31" t="s">
        <v>35</v>
      </c>
      <c r="B63" s="33" t="s">
        <v>269</v>
      </c>
      <c r="C63" s="227">
        <v>50000</v>
      </c>
      <c r="D63" s="227">
        <v>50000</v>
      </c>
      <c r="E63" s="227">
        <f t="shared" si="2"/>
        <v>0</v>
      </c>
    </row>
    <row r="64" spans="1:5" ht="15.6">
      <c r="A64" s="31" t="s">
        <v>107</v>
      </c>
      <c r="B64" s="21" t="s">
        <v>270</v>
      </c>
      <c r="C64" s="227">
        <v>67000</v>
      </c>
      <c r="D64" s="227">
        <v>67000</v>
      </c>
      <c r="E64" s="227">
        <f t="shared" si="2"/>
        <v>0</v>
      </c>
    </row>
    <row r="65" spans="1:5" ht="15.6">
      <c r="A65" s="31" t="s">
        <v>109</v>
      </c>
      <c r="B65" s="21" t="s">
        <v>271</v>
      </c>
      <c r="C65" s="227">
        <v>40000</v>
      </c>
      <c r="D65" s="227">
        <v>40000</v>
      </c>
      <c r="E65" s="227">
        <f t="shared" si="2"/>
        <v>0</v>
      </c>
    </row>
    <row r="66" spans="1:5" ht="15.6">
      <c r="A66" s="31" t="s">
        <v>111</v>
      </c>
      <c r="B66" s="21" t="s">
        <v>105</v>
      </c>
      <c r="C66" s="227">
        <v>60000</v>
      </c>
      <c r="D66" s="227">
        <v>60000</v>
      </c>
      <c r="E66" s="227">
        <f t="shared" si="2"/>
        <v>0</v>
      </c>
    </row>
    <row r="67" spans="1:5" ht="15.6">
      <c r="A67" s="31" t="s">
        <v>113</v>
      </c>
      <c r="B67" s="21" t="s">
        <v>106</v>
      </c>
      <c r="C67" s="227">
        <v>102000</v>
      </c>
      <c r="D67" s="227">
        <v>102000</v>
      </c>
      <c r="E67" s="227">
        <f t="shared" si="2"/>
        <v>0</v>
      </c>
    </row>
    <row r="68" spans="1:5" ht="15.6">
      <c r="A68" s="31" t="s">
        <v>115</v>
      </c>
      <c r="B68" s="21" t="s">
        <v>108</v>
      </c>
      <c r="C68" s="227">
        <v>90000</v>
      </c>
      <c r="D68" s="227">
        <v>90000</v>
      </c>
      <c r="E68" s="227">
        <f t="shared" si="2"/>
        <v>0</v>
      </c>
    </row>
    <row r="69" spans="1:5" ht="15.6">
      <c r="A69" s="31" t="s">
        <v>117</v>
      </c>
      <c r="B69" s="21" t="s">
        <v>110</v>
      </c>
      <c r="C69" s="227">
        <v>20000</v>
      </c>
      <c r="D69" s="227">
        <v>20000</v>
      </c>
      <c r="E69" s="227">
        <f t="shared" si="2"/>
        <v>0</v>
      </c>
    </row>
    <row r="70" spans="1:5" ht="15.6">
      <c r="A70" s="31" t="s">
        <v>202</v>
      </c>
      <c r="B70" s="21" t="s">
        <v>112</v>
      </c>
      <c r="C70" s="227">
        <v>90000</v>
      </c>
      <c r="D70" s="227">
        <v>90000</v>
      </c>
      <c r="E70" s="227">
        <f t="shared" si="2"/>
        <v>0</v>
      </c>
    </row>
    <row r="71" spans="1:5" ht="15.6">
      <c r="A71" s="31" t="s">
        <v>272</v>
      </c>
      <c r="B71" s="21" t="s">
        <v>114</v>
      </c>
      <c r="C71" s="227">
        <v>90000</v>
      </c>
      <c r="D71" s="227">
        <v>90000</v>
      </c>
      <c r="E71" s="227">
        <f t="shared" si="2"/>
        <v>0</v>
      </c>
    </row>
    <row r="72" spans="1:5" ht="15.6">
      <c r="A72" s="31" t="s">
        <v>273</v>
      </c>
      <c r="B72" s="21" t="s">
        <v>116</v>
      </c>
      <c r="C72" s="227">
        <v>40000</v>
      </c>
      <c r="D72" s="227">
        <v>40000</v>
      </c>
      <c r="E72" s="227">
        <f t="shared" si="2"/>
        <v>0</v>
      </c>
    </row>
    <row r="73" spans="1:5" ht="15.6">
      <c r="A73" s="31" t="s">
        <v>729</v>
      </c>
      <c r="B73" s="21" t="s">
        <v>730</v>
      </c>
      <c r="C73" s="227">
        <f>'2.XIII. InstytCertyfikująca'!C8</f>
        <v>35000</v>
      </c>
      <c r="D73" s="227">
        <v>35000</v>
      </c>
      <c r="E73" s="227">
        <f t="shared" si="2"/>
        <v>0</v>
      </c>
    </row>
    <row r="74" spans="1:5" ht="15.6">
      <c r="A74" s="31" t="s">
        <v>118</v>
      </c>
      <c r="B74" s="21" t="s">
        <v>119</v>
      </c>
      <c r="C74" s="19">
        <f>C75+C76+C77</f>
        <v>2304800</v>
      </c>
      <c r="D74" s="19">
        <f>D75+D76+D77</f>
        <v>2443300</v>
      </c>
      <c r="E74" s="19">
        <f>E75+E76+E77</f>
        <v>138500</v>
      </c>
    </row>
    <row r="75" spans="1:5" ht="15.6">
      <c r="A75" s="32" t="s">
        <v>7</v>
      </c>
      <c r="B75" s="3" t="s">
        <v>120</v>
      </c>
      <c r="C75" s="227">
        <v>1414800</v>
      </c>
      <c r="D75" s="227">
        <v>1513300</v>
      </c>
      <c r="E75" s="269">
        <f>D75-C75</f>
        <v>98500</v>
      </c>
    </row>
    <row r="76" spans="1:5" ht="15.6">
      <c r="A76" s="32" t="s">
        <v>9</v>
      </c>
      <c r="B76" s="3" t="s">
        <v>121</v>
      </c>
      <c r="C76" s="227">
        <v>570000</v>
      </c>
      <c r="D76" s="227">
        <f>570000+40000</f>
        <v>610000</v>
      </c>
      <c r="E76" s="227">
        <f t="shared" ref="E76:E79" si="3">D76-C76</f>
        <v>40000</v>
      </c>
    </row>
    <row r="77" spans="1:5" ht="15.6">
      <c r="A77" s="32" t="s">
        <v>11</v>
      </c>
      <c r="B77" s="3" t="s">
        <v>122</v>
      </c>
      <c r="C77" s="227">
        <f>300000+20000</f>
        <v>320000</v>
      </c>
      <c r="D77" s="227">
        <v>320000</v>
      </c>
      <c r="E77" s="227">
        <f t="shared" si="3"/>
        <v>0</v>
      </c>
    </row>
    <row r="78" spans="1:5" ht="15.6">
      <c r="A78" s="31" t="s">
        <v>123</v>
      </c>
      <c r="B78" s="21" t="s">
        <v>124</v>
      </c>
      <c r="C78" s="227">
        <v>2470000</v>
      </c>
      <c r="D78" s="227">
        <v>2470000</v>
      </c>
      <c r="E78" s="227">
        <f t="shared" si="3"/>
        <v>0</v>
      </c>
    </row>
    <row r="79" spans="1:5" ht="15.6">
      <c r="A79" s="31" t="s">
        <v>125</v>
      </c>
      <c r="B79" s="20" t="s">
        <v>126</v>
      </c>
      <c r="C79" s="227">
        <v>1500200</v>
      </c>
      <c r="D79" s="227">
        <v>1500200</v>
      </c>
      <c r="E79" s="227">
        <f t="shared" si="3"/>
        <v>0</v>
      </c>
    </row>
    <row r="80" spans="1:5" ht="15.6" hidden="1">
      <c r="A80" s="31" t="s">
        <v>127</v>
      </c>
      <c r="B80" s="20" t="s">
        <v>155</v>
      </c>
      <c r="C80" s="227">
        <v>0</v>
      </c>
      <c r="D80" s="227">
        <v>0</v>
      </c>
      <c r="E80" s="227">
        <v>0</v>
      </c>
    </row>
    <row r="81" spans="1:5" ht="15" customHeight="1">
      <c r="A81" s="300" t="s">
        <v>146</v>
      </c>
      <c r="B81" s="301"/>
      <c r="C81" s="93">
        <f>C10+C56+C74+C78+C79+C80</f>
        <v>16500680.0048922</v>
      </c>
      <c r="D81" s="93">
        <f>D10+D56+D74+D78+D79+D80</f>
        <v>16560730</v>
      </c>
      <c r="E81" s="93">
        <f>E10+E56+E74+E78+E79+E80</f>
        <v>60049.9951078007</v>
      </c>
    </row>
    <row r="83" spans="1:5">
      <c r="C83" s="132"/>
    </row>
  </sheetData>
  <mergeCells count="9">
    <mergeCell ref="A3:D3"/>
    <mergeCell ref="A1:E1"/>
    <mergeCell ref="E6:E9"/>
    <mergeCell ref="A4:D4"/>
    <mergeCell ref="D6:D9"/>
    <mergeCell ref="A81:B81"/>
    <mergeCell ref="A6:A9"/>
    <mergeCell ref="B6:B9"/>
    <mergeCell ref="C6:C9"/>
  </mergeCells>
  <printOptions horizontalCentered="1"/>
  <pageMargins left="0.31496062992125984" right="0.11811023622047245" top="0.19685039370078741" bottom="0" header="0.31496062992125984" footer="0.31496062992125984"/>
  <pageSetup paperSize="9" scale="59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12"/>
  <sheetViews>
    <sheetView workbookViewId="0">
      <selection activeCell="C8" sqref="C8"/>
    </sheetView>
  </sheetViews>
  <sheetFormatPr defaultColWidth="9.109375" defaultRowHeight="13.8"/>
  <cols>
    <col min="1" max="1" width="4" style="1" customWidth="1"/>
    <col min="2" max="2" width="34" style="1" customWidth="1"/>
    <col min="3" max="3" width="16.33203125" style="1" customWidth="1"/>
    <col min="4" max="16384" width="9.109375" style="1"/>
  </cols>
  <sheetData>
    <row r="2" spans="1:3">
      <c r="A2" s="566" t="s">
        <v>740</v>
      </c>
      <c r="B2" s="567"/>
      <c r="C2" s="568"/>
    </row>
    <row r="3" spans="1:3">
      <c r="A3" s="566" t="s">
        <v>741</v>
      </c>
      <c r="B3" s="567"/>
      <c r="C3" s="568"/>
    </row>
    <row r="4" spans="1:3">
      <c r="A4" s="230"/>
      <c r="B4" s="230"/>
      <c r="C4" s="230"/>
    </row>
    <row r="5" spans="1:3" ht="15" customHeight="1">
      <c r="A5" s="570"/>
      <c r="B5" s="571"/>
      <c r="C5" s="348" t="s">
        <v>763</v>
      </c>
    </row>
    <row r="6" spans="1:3">
      <c r="A6" s="572"/>
      <c r="B6" s="573"/>
      <c r="C6" s="337"/>
    </row>
    <row r="7" spans="1:3">
      <c r="A7" s="574"/>
      <c r="B7" s="575"/>
      <c r="C7" s="337"/>
    </row>
    <row r="8" spans="1:3" ht="14.4">
      <c r="A8" s="569" t="s">
        <v>391</v>
      </c>
      <c r="B8" s="396"/>
      <c r="C8" s="229">
        <f>SUM(C9:C12)</f>
        <v>35000</v>
      </c>
    </row>
    <row r="9" spans="1:3">
      <c r="A9" s="231" t="s">
        <v>3</v>
      </c>
      <c r="B9" s="231" t="s">
        <v>731</v>
      </c>
      <c r="C9" s="232">
        <v>16000</v>
      </c>
    </row>
    <row r="10" spans="1:3" ht="27.6">
      <c r="A10" s="231" t="s">
        <v>99</v>
      </c>
      <c r="B10" s="72" t="s">
        <v>732</v>
      </c>
      <c r="C10" s="232">
        <v>10000</v>
      </c>
    </row>
    <row r="11" spans="1:3">
      <c r="A11" s="231" t="s">
        <v>118</v>
      </c>
      <c r="B11" s="231" t="s">
        <v>733</v>
      </c>
      <c r="C11" s="232">
        <v>5500</v>
      </c>
    </row>
    <row r="12" spans="1:3">
      <c r="A12" s="231" t="s">
        <v>123</v>
      </c>
      <c r="B12" s="231" t="s">
        <v>734</v>
      </c>
      <c r="C12" s="232">
        <v>3500</v>
      </c>
    </row>
  </sheetData>
  <mergeCells count="5">
    <mergeCell ref="A2:C2"/>
    <mergeCell ref="A3:C3"/>
    <mergeCell ref="A8:B8"/>
    <mergeCell ref="A5:B7"/>
    <mergeCell ref="C5:C7"/>
  </mergeCells>
  <phoneticPr fontId="36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DAA0B-401D-4D11-9880-363202ED5237}">
  <sheetPr>
    <tabColor rgb="FFFFFF00"/>
    <pageSetUpPr fitToPage="1"/>
  </sheetPr>
  <dimension ref="A1:Q23"/>
  <sheetViews>
    <sheetView workbookViewId="0">
      <selection activeCell="Q26" sqref="Q26"/>
    </sheetView>
  </sheetViews>
  <sheetFormatPr defaultColWidth="9.109375" defaultRowHeight="14.4"/>
  <cols>
    <col min="1" max="13" width="9.109375" style="245"/>
    <col min="14" max="14" width="11.5546875" style="245" bestFit="1" customWidth="1"/>
    <col min="15" max="15" width="13.6640625" style="245" bestFit="1" customWidth="1"/>
    <col min="16" max="16" width="13.44140625" style="245" bestFit="1" customWidth="1"/>
    <col min="17" max="16384" width="9.109375" style="245"/>
  </cols>
  <sheetData>
    <row r="1" spans="1:17">
      <c r="B1" s="246" t="s">
        <v>778</v>
      </c>
    </row>
    <row r="3" spans="1:17">
      <c r="N3" s="247" t="s">
        <v>600</v>
      </c>
      <c r="O3" s="248" t="s">
        <v>779</v>
      </c>
    </row>
    <row r="4" spans="1:17">
      <c r="A4" s="249">
        <v>1</v>
      </c>
      <c r="B4" s="578" t="s">
        <v>627</v>
      </c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250">
        <v>1344000</v>
      </c>
      <c r="O4" s="251">
        <v>1344000</v>
      </c>
      <c r="P4" s="263">
        <f>O4-N4</f>
        <v>0</v>
      </c>
    </row>
    <row r="5" spans="1:17">
      <c r="A5" s="249">
        <v>2</v>
      </c>
      <c r="B5" s="578" t="s">
        <v>628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250">
        <v>15000</v>
      </c>
      <c r="O5" s="251">
        <v>15000</v>
      </c>
      <c r="P5" s="263">
        <f t="shared" ref="P5:P13" si="0">O5-N5</f>
        <v>0</v>
      </c>
    </row>
    <row r="6" spans="1:17">
      <c r="A6" s="249">
        <v>6</v>
      </c>
      <c r="B6" s="578" t="s">
        <v>632</v>
      </c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250">
        <v>20000</v>
      </c>
      <c r="O6" s="251">
        <v>20000</v>
      </c>
      <c r="P6" s="263">
        <f t="shared" si="0"/>
        <v>0</v>
      </c>
    </row>
    <row r="7" spans="1:17">
      <c r="A7" s="249">
        <v>7</v>
      </c>
      <c r="B7" s="578" t="s">
        <v>633</v>
      </c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250">
        <v>28000</v>
      </c>
      <c r="O7" s="251">
        <v>28000</v>
      </c>
      <c r="P7" s="263">
        <f t="shared" si="0"/>
        <v>0</v>
      </c>
    </row>
    <row r="8" spans="1:17">
      <c r="A8" s="249">
        <v>8</v>
      </c>
      <c r="B8" s="578" t="s">
        <v>634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250">
        <v>22800</v>
      </c>
      <c r="O8" s="251">
        <v>22800</v>
      </c>
      <c r="P8" s="263">
        <f t="shared" si="0"/>
        <v>0</v>
      </c>
    </row>
    <row r="9" spans="1:17">
      <c r="A9" s="252">
        <v>9</v>
      </c>
      <c r="B9" s="579" t="s">
        <v>635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1"/>
      <c r="N9" s="253">
        <v>50000</v>
      </c>
      <c r="O9" s="254">
        <v>0</v>
      </c>
      <c r="P9" s="263">
        <f t="shared" si="0"/>
        <v>-50000</v>
      </c>
    </row>
    <row r="10" spans="1:17">
      <c r="A10" s="249">
        <v>10</v>
      </c>
      <c r="B10" s="578" t="s">
        <v>636</v>
      </c>
      <c r="C10" s="578"/>
      <c r="D10" s="578"/>
      <c r="E10" s="578"/>
      <c r="F10" s="578"/>
      <c r="G10" s="578"/>
      <c r="H10" s="578"/>
      <c r="I10" s="578"/>
      <c r="J10" s="578"/>
      <c r="K10" s="578"/>
      <c r="L10" s="578"/>
      <c r="M10" s="578"/>
      <c r="N10" s="250">
        <v>5000</v>
      </c>
      <c r="O10" s="251">
        <v>5000</v>
      </c>
      <c r="P10" s="263">
        <f t="shared" si="0"/>
        <v>0</v>
      </c>
    </row>
    <row r="11" spans="1:17">
      <c r="A11" s="252">
        <v>11</v>
      </c>
      <c r="B11" s="582" t="s">
        <v>780</v>
      </c>
      <c r="C11" s="582"/>
      <c r="D11" s="582"/>
      <c r="E11" s="582"/>
      <c r="F11" s="582"/>
      <c r="G11" s="582"/>
      <c r="H11" s="582"/>
      <c r="I11" s="582"/>
      <c r="J11" s="582"/>
      <c r="K11" s="582"/>
      <c r="L11" s="582"/>
      <c r="M11" s="582"/>
      <c r="N11" s="253">
        <v>30000</v>
      </c>
      <c r="O11" s="255">
        <v>30000</v>
      </c>
      <c r="P11" s="263">
        <f t="shared" si="0"/>
        <v>0</v>
      </c>
    </row>
    <row r="12" spans="1:17">
      <c r="A12" s="249">
        <v>16</v>
      </c>
      <c r="B12" s="583" t="s">
        <v>642</v>
      </c>
      <c r="C12" s="583"/>
      <c r="D12" s="583"/>
      <c r="E12" s="583"/>
      <c r="F12" s="583"/>
      <c r="G12" s="583"/>
      <c r="H12" s="583"/>
      <c r="I12" s="583"/>
      <c r="J12" s="583"/>
      <c r="K12" s="583"/>
      <c r="L12" s="583"/>
      <c r="M12" s="583"/>
      <c r="N12" s="251">
        <v>48500</v>
      </c>
      <c r="O12" s="251">
        <v>48500</v>
      </c>
      <c r="P12" s="263">
        <f t="shared" si="0"/>
        <v>0</v>
      </c>
    </row>
    <row r="13" spans="1:17">
      <c r="A13" s="249">
        <v>17</v>
      </c>
      <c r="B13" s="584" t="s">
        <v>781</v>
      </c>
      <c r="C13" s="585"/>
      <c r="D13" s="585"/>
      <c r="E13" s="585"/>
      <c r="F13" s="585"/>
      <c r="G13" s="585"/>
      <c r="H13" s="585"/>
      <c r="I13" s="585"/>
      <c r="J13" s="585"/>
      <c r="K13" s="585"/>
      <c r="L13" s="585"/>
      <c r="M13" s="586"/>
      <c r="N13" s="251">
        <v>68350</v>
      </c>
      <c r="O13" s="251">
        <v>0</v>
      </c>
      <c r="P13" s="263">
        <f t="shared" si="0"/>
        <v>-68350</v>
      </c>
    </row>
    <row r="14" spans="1:17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7"/>
      <c r="O14" s="258"/>
      <c r="P14" s="259">
        <f>SUM(O4:O13)</f>
        <v>1513300</v>
      </c>
      <c r="Q14" s="245" t="s">
        <v>782</v>
      </c>
    </row>
    <row r="15" spans="1:17">
      <c r="A15" s="260">
        <v>3</v>
      </c>
      <c r="B15" s="587" t="s">
        <v>629</v>
      </c>
      <c r="C15" s="587"/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261">
        <v>55000</v>
      </c>
      <c r="O15" s="262">
        <v>50000</v>
      </c>
      <c r="P15" s="263"/>
    </row>
    <row r="16" spans="1:17">
      <c r="A16" s="252">
        <v>4</v>
      </c>
      <c r="B16" s="576" t="s">
        <v>630</v>
      </c>
      <c r="C16" s="577"/>
      <c r="D16" s="577"/>
      <c r="E16" s="577"/>
      <c r="F16" s="577"/>
      <c r="G16" s="577"/>
      <c r="H16" s="577"/>
      <c r="I16" s="577"/>
      <c r="J16" s="577"/>
      <c r="K16" s="577"/>
      <c r="L16" s="577"/>
      <c r="M16" s="577"/>
      <c r="N16" s="264">
        <v>160000</v>
      </c>
      <c r="O16" s="254">
        <v>168800</v>
      </c>
      <c r="P16" s="263"/>
    </row>
    <row r="17" spans="1:17">
      <c r="A17" s="256"/>
      <c r="B17" s="265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7"/>
      <c r="O17" s="257"/>
      <c r="P17" s="259">
        <f>SUM(O15:O16)</f>
        <v>218800</v>
      </c>
      <c r="Q17" s="245" t="s">
        <v>592</v>
      </c>
    </row>
    <row r="18" spans="1:17">
      <c r="A18" s="260">
        <v>5</v>
      </c>
      <c r="B18" s="587" t="s">
        <v>631</v>
      </c>
      <c r="C18" s="587"/>
      <c r="D18" s="587"/>
      <c r="E18" s="587"/>
      <c r="F18" s="587"/>
      <c r="G18" s="587"/>
      <c r="H18" s="587"/>
      <c r="I18" s="587"/>
      <c r="J18" s="587"/>
      <c r="K18" s="587"/>
      <c r="L18" s="587"/>
      <c r="M18" s="587"/>
      <c r="N18" s="261">
        <v>40000</v>
      </c>
      <c r="O18" s="262">
        <v>40000</v>
      </c>
      <c r="Q18" s="245" t="s">
        <v>783</v>
      </c>
    </row>
    <row r="19" spans="1:17">
      <c r="A19" s="249">
        <v>12</v>
      </c>
      <c r="B19" s="583" t="s">
        <v>638</v>
      </c>
      <c r="C19" s="583"/>
      <c r="D19" s="583"/>
      <c r="E19" s="583"/>
      <c r="F19" s="583"/>
      <c r="G19" s="583"/>
      <c r="H19" s="583"/>
      <c r="I19" s="583"/>
      <c r="J19" s="583"/>
      <c r="K19" s="583"/>
      <c r="L19" s="583"/>
      <c r="M19" s="583"/>
      <c r="N19" s="251">
        <v>20000</v>
      </c>
      <c r="O19" s="251">
        <v>30000</v>
      </c>
      <c r="Q19" s="245" t="s">
        <v>784</v>
      </c>
    </row>
    <row r="20" spans="1:17">
      <c r="A20" s="249">
        <v>13</v>
      </c>
      <c r="B20" s="583" t="s">
        <v>639</v>
      </c>
      <c r="C20" s="583"/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251">
        <v>5000</v>
      </c>
      <c r="O20" s="251">
        <v>7300</v>
      </c>
      <c r="Q20" s="245" t="s">
        <v>785</v>
      </c>
    </row>
    <row r="21" spans="1:17">
      <c r="A21" s="249">
        <v>14</v>
      </c>
      <c r="B21" s="583" t="s">
        <v>640</v>
      </c>
      <c r="C21" s="583"/>
      <c r="D21" s="583"/>
      <c r="E21" s="583"/>
      <c r="F21" s="583"/>
      <c r="G21" s="583"/>
      <c r="H21" s="583"/>
      <c r="I21" s="583"/>
      <c r="J21" s="583"/>
      <c r="K21" s="583"/>
      <c r="L21" s="583"/>
      <c r="M21" s="583"/>
      <c r="N21" s="251">
        <v>5000</v>
      </c>
      <c r="O21" s="251">
        <v>4000</v>
      </c>
      <c r="Q21" s="245" t="s">
        <v>785</v>
      </c>
    </row>
    <row r="22" spans="1:17">
      <c r="A22" s="249">
        <v>15</v>
      </c>
      <c r="B22" s="583" t="s">
        <v>641</v>
      </c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251">
        <v>5000</v>
      </c>
      <c r="O22" s="251">
        <v>5000</v>
      </c>
      <c r="Q22" s="245" t="s">
        <v>785</v>
      </c>
    </row>
    <row r="23" spans="1:17">
      <c r="N23" s="268">
        <f>SUM(N4:N22)</f>
        <v>1921650</v>
      </c>
      <c r="O23" s="268">
        <f>SUM(O4:O22)</f>
        <v>1818400</v>
      </c>
    </row>
  </sheetData>
  <mergeCells count="17">
    <mergeCell ref="B18:M18"/>
    <mergeCell ref="B19:M19"/>
    <mergeCell ref="B20:M20"/>
    <mergeCell ref="B21:M21"/>
    <mergeCell ref="B22:M22"/>
    <mergeCell ref="B16:M16"/>
    <mergeCell ref="B4:M4"/>
    <mergeCell ref="B5:M5"/>
    <mergeCell ref="B6:M6"/>
    <mergeCell ref="B7:M7"/>
    <mergeCell ref="B8:M8"/>
    <mergeCell ref="B9:M9"/>
    <mergeCell ref="B10:M10"/>
    <mergeCell ref="B11:M11"/>
    <mergeCell ref="B12:M12"/>
    <mergeCell ref="B13:M13"/>
    <mergeCell ref="B15:M15"/>
  </mergeCells>
  <pageMargins left="0.7" right="0.7" top="0.75" bottom="0.75" header="0.3" footer="0.3"/>
  <pageSetup paperSize="9" scale="7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73"/>
  <sheetViews>
    <sheetView topLeftCell="A40" zoomScale="130" zoomScaleNormal="130" zoomScaleSheetLayoutView="100" workbookViewId="0">
      <selection activeCell="B29" sqref="B29:M29"/>
    </sheetView>
  </sheetViews>
  <sheetFormatPr defaultColWidth="9.109375" defaultRowHeight="13.8"/>
  <cols>
    <col min="1" max="1" width="5.44140625" style="1" customWidth="1"/>
    <col min="2" max="4" width="9.109375" style="1"/>
    <col min="5" max="5" width="10.88671875" style="1" customWidth="1"/>
    <col min="6" max="6" width="10.6640625" style="1" customWidth="1"/>
    <col min="7" max="8" width="9.109375" style="1"/>
    <col min="9" max="9" width="7.5546875" style="1" customWidth="1"/>
    <col min="10" max="10" width="7.44140625" style="1" customWidth="1"/>
    <col min="11" max="11" width="8" style="1" customWidth="1"/>
    <col min="12" max="12" width="7.5546875" style="1" customWidth="1"/>
    <col min="13" max="13" width="9.109375" style="1"/>
    <col min="14" max="14" width="16.5546875" style="1" customWidth="1"/>
    <col min="15" max="15" width="12.109375" style="1" customWidth="1"/>
    <col min="16" max="16384" width="9.109375" style="1"/>
  </cols>
  <sheetData>
    <row r="1" spans="1:14">
      <c r="A1" s="643" t="s">
        <v>614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</row>
    <row r="2" spans="1:14">
      <c r="A2" s="645" t="s">
        <v>615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</row>
    <row r="3" spans="1:14" ht="14.4" thickBot="1">
      <c r="A3" s="647" t="s">
        <v>611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</row>
    <row r="4" spans="1:14" ht="15" thickBot="1">
      <c r="A4" s="649" t="s">
        <v>616</v>
      </c>
      <c r="B4" s="650"/>
      <c r="C4" s="651"/>
      <c r="D4" s="592" t="s">
        <v>617</v>
      </c>
      <c r="E4" s="596"/>
      <c r="F4" s="596"/>
      <c r="G4" s="596"/>
      <c r="H4" s="596"/>
      <c r="I4" s="596"/>
      <c r="J4" s="596"/>
      <c r="K4" s="597"/>
      <c r="L4" s="141" t="s">
        <v>618</v>
      </c>
      <c r="M4" s="142" t="s">
        <v>619</v>
      </c>
      <c r="N4" s="143">
        <f>N5+N8+N12</f>
        <v>3221650</v>
      </c>
    </row>
    <row r="5" spans="1:14" ht="15" thickBot="1">
      <c r="A5" s="652"/>
      <c r="B5" s="653"/>
      <c r="C5" s="654"/>
      <c r="D5" s="592" t="s">
        <v>620</v>
      </c>
      <c r="E5" s="596"/>
      <c r="F5" s="596"/>
      <c r="G5" s="596"/>
      <c r="H5" s="596"/>
      <c r="I5" s="596"/>
      <c r="J5" s="596"/>
      <c r="K5" s="597"/>
      <c r="L5" s="141" t="s">
        <v>618</v>
      </c>
      <c r="M5" s="142" t="s">
        <v>621</v>
      </c>
      <c r="N5" s="143">
        <f>SUM(N6:N7)</f>
        <v>0</v>
      </c>
    </row>
    <row r="6" spans="1:14" ht="14.4">
      <c r="A6" s="144">
        <v>1</v>
      </c>
      <c r="B6" s="631"/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632"/>
      <c r="N6" s="145">
        <v>0</v>
      </c>
    </row>
    <row r="7" spans="1:14" ht="15" thickBot="1">
      <c r="A7" s="146">
        <v>2</v>
      </c>
      <c r="B7" s="633"/>
      <c r="C7" s="634"/>
      <c r="D7" s="634"/>
      <c r="E7" s="634"/>
      <c r="F7" s="634"/>
      <c r="G7" s="634"/>
      <c r="H7" s="634"/>
      <c r="I7" s="634"/>
      <c r="J7" s="634"/>
      <c r="K7" s="634"/>
      <c r="L7" s="634"/>
      <c r="M7" s="634"/>
      <c r="N7" s="147">
        <v>0</v>
      </c>
    </row>
    <row r="8" spans="1:14" ht="15" thickBot="1">
      <c r="A8" s="590" t="s">
        <v>616</v>
      </c>
      <c r="B8" s="591"/>
      <c r="C8" s="591"/>
      <c r="D8" s="592" t="s">
        <v>622</v>
      </c>
      <c r="E8" s="596"/>
      <c r="F8" s="596"/>
      <c r="G8" s="596"/>
      <c r="H8" s="596"/>
      <c r="I8" s="596"/>
      <c r="J8" s="596"/>
      <c r="K8" s="597"/>
      <c r="L8" s="141" t="s">
        <v>618</v>
      </c>
      <c r="M8" s="142" t="s">
        <v>623</v>
      </c>
      <c r="N8" s="143">
        <f>SUM(N9:N11)</f>
        <v>1300000</v>
      </c>
    </row>
    <row r="9" spans="1:14" ht="14.4">
      <c r="A9" s="144">
        <v>1</v>
      </c>
      <c r="B9" s="635" t="s">
        <v>596</v>
      </c>
      <c r="C9" s="636"/>
      <c r="D9" s="636"/>
      <c r="E9" s="636"/>
      <c r="F9" s="636"/>
      <c r="G9" s="636"/>
      <c r="H9" s="636"/>
      <c r="I9" s="636"/>
      <c r="J9" s="636"/>
      <c r="K9" s="636"/>
      <c r="L9" s="636"/>
      <c r="M9" s="636"/>
      <c r="N9" s="148">
        <v>1000000</v>
      </c>
    </row>
    <row r="10" spans="1:14" ht="14.4">
      <c r="A10" s="149">
        <v>2</v>
      </c>
      <c r="B10" s="637" t="s">
        <v>595</v>
      </c>
      <c r="C10" s="638"/>
      <c r="D10" s="638"/>
      <c r="E10" s="638"/>
      <c r="F10" s="638"/>
      <c r="G10" s="638"/>
      <c r="H10" s="638"/>
      <c r="I10" s="638"/>
      <c r="J10" s="638"/>
      <c r="K10" s="638"/>
      <c r="L10" s="638"/>
      <c r="M10" s="639"/>
      <c r="N10" s="150">
        <v>200000</v>
      </c>
    </row>
    <row r="11" spans="1:14" ht="15" thickBot="1">
      <c r="A11" s="146">
        <v>3</v>
      </c>
      <c r="B11" s="640" t="s">
        <v>624</v>
      </c>
      <c r="C11" s="641"/>
      <c r="D11" s="641"/>
      <c r="E11" s="641"/>
      <c r="F11" s="641"/>
      <c r="G11" s="641"/>
      <c r="H11" s="641"/>
      <c r="I11" s="641"/>
      <c r="J11" s="641"/>
      <c r="K11" s="641"/>
      <c r="L11" s="641"/>
      <c r="M11" s="641"/>
      <c r="N11" s="151">
        <v>100000</v>
      </c>
    </row>
    <row r="12" spans="1:14" ht="15.75" customHeight="1" thickBot="1">
      <c r="A12" s="590" t="s">
        <v>616</v>
      </c>
      <c r="B12" s="591"/>
      <c r="C12" s="591"/>
      <c r="D12" s="592" t="s">
        <v>625</v>
      </c>
      <c r="E12" s="596"/>
      <c r="F12" s="596"/>
      <c r="G12" s="596"/>
      <c r="H12" s="596"/>
      <c r="I12" s="596"/>
      <c r="J12" s="596"/>
      <c r="K12" s="597"/>
      <c r="L12" s="141" t="s">
        <v>618</v>
      </c>
      <c r="M12" s="142" t="s">
        <v>626</v>
      </c>
      <c r="N12" s="143">
        <f>SUM(N13:N30)</f>
        <v>1921650</v>
      </c>
    </row>
    <row r="13" spans="1:14" ht="15.75" customHeight="1">
      <c r="A13" s="152">
        <v>1</v>
      </c>
      <c r="B13" s="642" t="s">
        <v>627</v>
      </c>
      <c r="C13" s="642"/>
      <c r="D13" s="642"/>
      <c r="E13" s="642"/>
      <c r="F13" s="642"/>
      <c r="G13" s="642"/>
      <c r="H13" s="642"/>
      <c r="I13" s="642"/>
      <c r="J13" s="642"/>
      <c r="K13" s="642"/>
      <c r="L13" s="642"/>
      <c r="M13" s="642"/>
      <c r="N13" s="153">
        <v>1344000</v>
      </c>
    </row>
    <row r="14" spans="1:14" ht="15.75" customHeight="1">
      <c r="A14" s="154">
        <v>2</v>
      </c>
      <c r="B14" s="630" t="s">
        <v>628</v>
      </c>
      <c r="C14" s="630"/>
      <c r="D14" s="630"/>
      <c r="E14" s="630"/>
      <c r="F14" s="630"/>
      <c r="G14" s="630"/>
      <c r="H14" s="630"/>
      <c r="I14" s="630"/>
      <c r="J14" s="630"/>
      <c r="K14" s="630"/>
      <c r="L14" s="630"/>
      <c r="M14" s="630"/>
      <c r="N14" s="155">
        <v>15000</v>
      </c>
    </row>
    <row r="15" spans="1:14" ht="15.75" customHeight="1">
      <c r="A15" s="154">
        <v>3</v>
      </c>
      <c r="B15" s="630" t="s">
        <v>629</v>
      </c>
      <c r="C15" s="630"/>
      <c r="D15" s="630"/>
      <c r="E15" s="630"/>
      <c r="F15" s="630"/>
      <c r="G15" s="630"/>
      <c r="H15" s="630"/>
      <c r="I15" s="630"/>
      <c r="J15" s="630"/>
      <c r="K15" s="630"/>
      <c r="L15" s="630"/>
      <c r="M15" s="630"/>
      <c r="N15" s="155">
        <v>55000</v>
      </c>
    </row>
    <row r="16" spans="1:14" ht="14.4">
      <c r="A16" s="154">
        <v>4</v>
      </c>
      <c r="B16" s="628" t="s">
        <v>630</v>
      </c>
      <c r="C16" s="629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155">
        <v>160000</v>
      </c>
    </row>
    <row r="17" spans="1:14">
      <c r="A17" s="154">
        <v>5</v>
      </c>
      <c r="B17" s="630" t="s">
        <v>631</v>
      </c>
      <c r="C17" s="630"/>
      <c r="D17" s="630"/>
      <c r="E17" s="630"/>
      <c r="F17" s="630"/>
      <c r="G17" s="630"/>
      <c r="H17" s="630"/>
      <c r="I17" s="630"/>
      <c r="J17" s="630"/>
      <c r="K17" s="630"/>
      <c r="L17" s="630"/>
      <c r="M17" s="630"/>
      <c r="N17" s="155">
        <v>40000</v>
      </c>
    </row>
    <row r="18" spans="1:14" ht="15" customHeight="1">
      <c r="A18" s="154">
        <v>6</v>
      </c>
      <c r="B18" s="630" t="s">
        <v>632</v>
      </c>
      <c r="C18" s="630"/>
      <c r="D18" s="630"/>
      <c r="E18" s="630"/>
      <c r="F18" s="630"/>
      <c r="G18" s="630"/>
      <c r="H18" s="630"/>
      <c r="I18" s="630"/>
      <c r="J18" s="630"/>
      <c r="K18" s="630"/>
      <c r="L18" s="630"/>
      <c r="M18" s="630"/>
      <c r="N18" s="155">
        <v>20000</v>
      </c>
    </row>
    <row r="19" spans="1:14">
      <c r="A19" s="154">
        <v>7</v>
      </c>
      <c r="B19" s="630" t="s">
        <v>633</v>
      </c>
      <c r="C19" s="630"/>
      <c r="D19" s="630"/>
      <c r="E19" s="630"/>
      <c r="F19" s="630"/>
      <c r="G19" s="630"/>
      <c r="H19" s="630"/>
      <c r="I19" s="630"/>
      <c r="J19" s="630"/>
      <c r="K19" s="630"/>
      <c r="L19" s="630"/>
      <c r="M19" s="630"/>
      <c r="N19" s="155">
        <v>28000</v>
      </c>
    </row>
    <row r="20" spans="1:14">
      <c r="A20" s="154">
        <v>8</v>
      </c>
      <c r="B20" s="630" t="s">
        <v>634</v>
      </c>
      <c r="C20" s="630"/>
      <c r="D20" s="630"/>
      <c r="E20" s="630"/>
      <c r="F20" s="630"/>
      <c r="G20" s="630"/>
      <c r="H20" s="630"/>
      <c r="I20" s="630"/>
      <c r="J20" s="630"/>
      <c r="K20" s="630"/>
      <c r="L20" s="630"/>
      <c r="M20" s="630"/>
      <c r="N20" s="155">
        <v>22800</v>
      </c>
    </row>
    <row r="21" spans="1:14">
      <c r="A21" s="154">
        <v>9</v>
      </c>
      <c r="B21" s="630" t="s">
        <v>635</v>
      </c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155">
        <v>50000</v>
      </c>
    </row>
    <row r="22" spans="1:14">
      <c r="A22" s="154">
        <v>10</v>
      </c>
      <c r="B22" s="630" t="s">
        <v>636</v>
      </c>
      <c r="C22" s="630"/>
      <c r="D22" s="630"/>
      <c r="E22" s="630"/>
      <c r="F22" s="630"/>
      <c r="G22" s="630"/>
      <c r="H22" s="630"/>
      <c r="I22" s="630"/>
      <c r="J22" s="630"/>
      <c r="K22" s="630"/>
      <c r="L22" s="630"/>
      <c r="M22" s="630"/>
      <c r="N22" s="155">
        <v>5000</v>
      </c>
    </row>
    <row r="23" spans="1:14" ht="15" customHeight="1">
      <c r="A23" s="154">
        <v>11</v>
      </c>
      <c r="B23" s="630" t="s">
        <v>637</v>
      </c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155">
        <v>30000</v>
      </c>
    </row>
    <row r="24" spans="1:14">
      <c r="A24" s="154">
        <v>12</v>
      </c>
      <c r="B24" s="626" t="s">
        <v>638</v>
      </c>
      <c r="C24" s="626"/>
      <c r="D24" s="626"/>
      <c r="E24" s="626"/>
      <c r="F24" s="626"/>
      <c r="G24" s="626"/>
      <c r="H24" s="626"/>
      <c r="I24" s="626"/>
      <c r="J24" s="626"/>
      <c r="K24" s="626"/>
      <c r="L24" s="626"/>
      <c r="M24" s="626"/>
      <c r="N24" s="155">
        <v>20000</v>
      </c>
    </row>
    <row r="25" spans="1:14">
      <c r="A25" s="154">
        <v>13</v>
      </c>
      <c r="B25" s="626" t="s">
        <v>639</v>
      </c>
      <c r="C25" s="62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155">
        <v>5000</v>
      </c>
    </row>
    <row r="26" spans="1:14" ht="15" customHeight="1">
      <c r="A26" s="154">
        <v>14</v>
      </c>
      <c r="B26" s="626" t="s">
        <v>640</v>
      </c>
      <c r="C26" s="626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155">
        <v>5000</v>
      </c>
    </row>
    <row r="27" spans="1:14" ht="15" customHeight="1">
      <c r="A27" s="154">
        <v>15</v>
      </c>
      <c r="B27" s="626" t="s">
        <v>641</v>
      </c>
      <c r="C27" s="62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155">
        <v>5000</v>
      </c>
    </row>
    <row r="28" spans="1:14">
      <c r="A28" s="154">
        <v>16</v>
      </c>
      <c r="B28" s="626" t="s">
        <v>642</v>
      </c>
      <c r="C28" s="626"/>
      <c r="D28" s="626"/>
      <c r="E28" s="626"/>
      <c r="F28" s="626"/>
      <c r="G28" s="626"/>
      <c r="H28" s="626"/>
      <c r="I28" s="626"/>
      <c r="J28" s="626"/>
      <c r="K28" s="626"/>
      <c r="L28" s="626"/>
      <c r="M28" s="626"/>
      <c r="N28" s="155">
        <v>48500</v>
      </c>
    </row>
    <row r="29" spans="1:14">
      <c r="A29" s="154">
        <v>17</v>
      </c>
      <c r="B29" s="626" t="s">
        <v>643</v>
      </c>
      <c r="C29" s="626"/>
      <c r="D29" s="626"/>
      <c r="E29" s="626"/>
      <c r="F29" s="626"/>
      <c r="G29" s="626"/>
      <c r="H29" s="626"/>
      <c r="I29" s="626"/>
      <c r="J29" s="626"/>
      <c r="K29" s="626"/>
      <c r="L29" s="626"/>
      <c r="M29" s="626"/>
      <c r="N29" s="155">
        <v>68350</v>
      </c>
    </row>
    <row r="30" spans="1:14" ht="15" customHeight="1" thickBot="1">
      <c r="A30" s="154">
        <v>18</v>
      </c>
      <c r="B30" s="627"/>
      <c r="C30" s="627"/>
      <c r="D30" s="627"/>
      <c r="E30" s="627"/>
      <c r="F30" s="627"/>
      <c r="G30" s="627"/>
      <c r="H30" s="627"/>
      <c r="I30" s="627"/>
      <c r="J30" s="627"/>
      <c r="K30" s="627"/>
      <c r="L30" s="627"/>
      <c r="M30" s="627"/>
      <c r="N30" s="156"/>
    </row>
    <row r="31" spans="1:14" ht="15.75" customHeight="1" thickBot="1">
      <c r="A31" s="590" t="s">
        <v>616</v>
      </c>
      <c r="B31" s="591"/>
      <c r="C31" s="591"/>
      <c r="D31" s="592" t="s">
        <v>644</v>
      </c>
      <c r="E31" s="596"/>
      <c r="F31" s="596"/>
      <c r="G31" s="596"/>
      <c r="H31" s="596"/>
      <c r="I31" s="596"/>
      <c r="J31" s="596"/>
      <c r="K31" s="597"/>
      <c r="L31" s="141" t="s">
        <v>618</v>
      </c>
      <c r="M31" s="142" t="s">
        <v>645</v>
      </c>
      <c r="N31" s="143">
        <f>SUM(N32:N38)</f>
        <v>3344900</v>
      </c>
    </row>
    <row r="32" spans="1:14" ht="15.75" customHeight="1">
      <c r="A32" s="157">
        <v>1</v>
      </c>
      <c r="B32" s="613" t="s">
        <v>646</v>
      </c>
      <c r="C32" s="614"/>
      <c r="D32" s="614"/>
      <c r="E32" s="614"/>
      <c r="F32" s="614"/>
      <c r="G32" s="614"/>
      <c r="H32" s="614"/>
      <c r="I32" s="614"/>
      <c r="J32" s="614"/>
      <c r="K32" s="614"/>
      <c r="L32" s="614"/>
      <c r="M32" s="615"/>
      <c r="N32" s="158">
        <v>23000</v>
      </c>
    </row>
    <row r="33" spans="1:14" ht="15.75" customHeight="1">
      <c r="A33" s="159">
        <v>2</v>
      </c>
      <c r="B33" s="603" t="s">
        <v>647</v>
      </c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9"/>
      <c r="N33" s="160">
        <v>220000</v>
      </c>
    </row>
    <row r="34" spans="1:14" ht="15.75" customHeight="1">
      <c r="A34" s="159">
        <v>3</v>
      </c>
      <c r="B34" s="603" t="s">
        <v>648</v>
      </c>
      <c r="C34" s="438"/>
      <c r="D34" s="438"/>
      <c r="E34" s="438"/>
      <c r="F34" s="438"/>
      <c r="G34" s="438"/>
      <c r="H34" s="438"/>
      <c r="I34" s="438"/>
      <c r="J34" s="438"/>
      <c r="K34" s="438"/>
      <c r="L34" s="438"/>
      <c r="M34" s="439"/>
      <c r="N34" s="160">
        <v>1431900</v>
      </c>
    </row>
    <row r="35" spans="1:14" ht="15.75" customHeight="1">
      <c r="A35" s="159">
        <v>4</v>
      </c>
      <c r="B35" s="604" t="s">
        <v>649</v>
      </c>
      <c r="C35" s="605"/>
      <c r="D35" s="605"/>
      <c r="E35" s="605"/>
      <c r="F35" s="605"/>
      <c r="G35" s="605"/>
      <c r="H35" s="605"/>
      <c r="I35" s="605"/>
      <c r="J35" s="605"/>
      <c r="K35" s="605"/>
      <c r="L35" s="605"/>
      <c r="M35" s="606"/>
      <c r="N35" s="160">
        <v>0</v>
      </c>
    </row>
    <row r="36" spans="1:14">
      <c r="A36" s="161">
        <v>5</v>
      </c>
      <c r="B36" s="604" t="s">
        <v>606</v>
      </c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6"/>
      <c r="N36" s="160">
        <v>1500000</v>
      </c>
    </row>
    <row r="37" spans="1:14">
      <c r="A37" s="161">
        <v>6</v>
      </c>
      <c r="B37" s="607" t="s">
        <v>650</v>
      </c>
      <c r="C37" s="608"/>
      <c r="D37" s="608"/>
      <c r="E37" s="608"/>
      <c r="F37" s="608"/>
      <c r="G37" s="608"/>
      <c r="H37" s="608"/>
      <c r="I37" s="608"/>
      <c r="J37" s="608"/>
      <c r="K37" s="608"/>
      <c r="L37" s="608"/>
      <c r="M37" s="609"/>
      <c r="N37" s="160">
        <v>150000</v>
      </c>
    </row>
    <row r="38" spans="1:14" ht="14.4" thickBot="1">
      <c r="A38" s="162">
        <v>7</v>
      </c>
      <c r="B38" s="610" t="s">
        <v>651</v>
      </c>
      <c r="C38" s="611"/>
      <c r="D38" s="611"/>
      <c r="E38" s="611"/>
      <c r="F38" s="611"/>
      <c r="G38" s="611"/>
      <c r="H38" s="611"/>
      <c r="I38" s="611"/>
      <c r="J38" s="611"/>
      <c r="K38" s="611"/>
      <c r="L38" s="611"/>
      <c r="M38" s="612"/>
      <c r="N38" s="163">
        <v>20000</v>
      </c>
    </row>
    <row r="39" spans="1:14" ht="15.75" customHeight="1" thickBot="1">
      <c r="A39" s="590" t="s">
        <v>616</v>
      </c>
      <c r="B39" s="591"/>
      <c r="C39" s="591"/>
      <c r="D39" s="592" t="s">
        <v>652</v>
      </c>
      <c r="E39" s="596"/>
      <c r="F39" s="596"/>
      <c r="G39" s="596"/>
      <c r="H39" s="596"/>
      <c r="I39" s="596"/>
      <c r="J39" s="596"/>
      <c r="K39" s="597"/>
      <c r="L39" s="141" t="s">
        <v>618</v>
      </c>
      <c r="M39" s="142" t="s">
        <v>653</v>
      </c>
      <c r="N39" s="143">
        <f>SUM(N40:N44)</f>
        <v>650000</v>
      </c>
    </row>
    <row r="40" spans="1:14">
      <c r="A40" s="164">
        <v>1</v>
      </c>
      <c r="B40" s="616" t="s">
        <v>654</v>
      </c>
      <c r="C40" s="617"/>
      <c r="D40" s="617"/>
      <c r="E40" s="617"/>
      <c r="F40" s="617"/>
      <c r="G40" s="617"/>
      <c r="H40" s="617"/>
      <c r="I40" s="617"/>
      <c r="J40" s="617"/>
      <c r="K40" s="617"/>
      <c r="L40" s="617"/>
      <c r="M40" s="618"/>
      <c r="N40" s="165">
        <v>600000</v>
      </c>
    </row>
    <row r="41" spans="1:14">
      <c r="A41" s="166">
        <v>2</v>
      </c>
      <c r="B41" s="604" t="s">
        <v>655</v>
      </c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6"/>
      <c r="N41" s="167">
        <v>50000</v>
      </c>
    </row>
    <row r="42" spans="1:14">
      <c r="A42" s="166">
        <v>3</v>
      </c>
      <c r="B42" s="604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6"/>
      <c r="N42" s="167">
        <v>0</v>
      </c>
    </row>
    <row r="43" spans="1:14">
      <c r="A43" s="166">
        <v>4</v>
      </c>
      <c r="B43" s="604"/>
      <c r="C43" s="605"/>
      <c r="D43" s="605"/>
      <c r="E43" s="605"/>
      <c r="F43" s="605"/>
      <c r="G43" s="605"/>
      <c r="H43" s="605"/>
      <c r="I43" s="605"/>
      <c r="J43" s="605"/>
      <c r="K43" s="605"/>
      <c r="L43" s="605"/>
      <c r="M43" s="606"/>
      <c r="N43" s="167">
        <v>0</v>
      </c>
    </row>
    <row r="44" spans="1:14" ht="14.4" thickBot="1">
      <c r="A44" s="168">
        <v>5</v>
      </c>
      <c r="B44" s="619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621"/>
      <c r="N44" s="169">
        <v>0</v>
      </c>
    </row>
    <row r="45" spans="1:14" ht="15.75" customHeight="1" thickBot="1">
      <c r="A45" s="590" t="s">
        <v>616</v>
      </c>
      <c r="B45" s="591"/>
      <c r="C45" s="591"/>
      <c r="D45" s="592" t="s">
        <v>656</v>
      </c>
      <c r="E45" s="596"/>
      <c r="F45" s="596"/>
      <c r="G45" s="596"/>
      <c r="H45" s="596"/>
      <c r="I45" s="596"/>
      <c r="J45" s="596"/>
      <c r="K45" s="597"/>
      <c r="L45" s="141" t="s">
        <v>618</v>
      </c>
      <c r="M45" s="142" t="s">
        <v>657</v>
      </c>
      <c r="N45" s="143">
        <f>SUM(N46:N53)</f>
        <v>545800</v>
      </c>
    </row>
    <row r="46" spans="1:14">
      <c r="A46" s="161">
        <v>1</v>
      </c>
      <c r="B46" s="622" t="s">
        <v>658</v>
      </c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158">
        <v>400000</v>
      </c>
    </row>
    <row r="47" spans="1:14">
      <c r="A47" s="161">
        <v>2</v>
      </c>
      <c r="B47" s="623" t="s">
        <v>646</v>
      </c>
      <c r="C47" s="624"/>
      <c r="D47" s="624"/>
      <c r="E47" s="624"/>
      <c r="F47" s="624"/>
      <c r="G47" s="624"/>
      <c r="H47" s="624"/>
      <c r="I47" s="624"/>
      <c r="J47" s="624"/>
      <c r="K47" s="624"/>
      <c r="L47" s="624"/>
      <c r="M47" s="625"/>
      <c r="N47" s="160">
        <v>0</v>
      </c>
    </row>
    <row r="48" spans="1:14">
      <c r="A48" s="161">
        <v>3</v>
      </c>
      <c r="B48" s="603" t="s">
        <v>647</v>
      </c>
      <c r="C48" s="438"/>
      <c r="D48" s="438"/>
      <c r="E48" s="438"/>
      <c r="F48" s="438"/>
      <c r="G48" s="438"/>
      <c r="H48" s="438"/>
      <c r="I48" s="438"/>
      <c r="J48" s="438"/>
      <c r="K48" s="438"/>
      <c r="L48" s="438"/>
      <c r="M48" s="439"/>
      <c r="N48" s="160">
        <v>25000</v>
      </c>
    </row>
    <row r="49" spans="1:14">
      <c r="A49" s="161">
        <v>4</v>
      </c>
      <c r="B49" s="603" t="s">
        <v>648</v>
      </c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9"/>
      <c r="N49" s="163">
        <v>45000</v>
      </c>
    </row>
    <row r="50" spans="1:14">
      <c r="A50" s="161">
        <v>5</v>
      </c>
      <c r="B50" s="604" t="s">
        <v>649</v>
      </c>
      <c r="C50" s="605"/>
      <c r="D50" s="605"/>
      <c r="E50" s="605"/>
      <c r="F50" s="605"/>
      <c r="G50" s="605"/>
      <c r="H50" s="605"/>
      <c r="I50" s="605"/>
      <c r="J50" s="605"/>
      <c r="K50" s="605"/>
      <c r="L50" s="605"/>
      <c r="M50" s="606"/>
      <c r="N50" s="163">
        <v>1000</v>
      </c>
    </row>
    <row r="51" spans="1:14" ht="15" customHeight="1">
      <c r="A51" s="161">
        <v>6</v>
      </c>
      <c r="B51" s="604" t="s">
        <v>606</v>
      </c>
      <c r="C51" s="605"/>
      <c r="D51" s="605"/>
      <c r="E51" s="605"/>
      <c r="F51" s="605"/>
      <c r="G51" s="605"/>
      <c r="H51" s="605"/>
      <c r="I51" s="605"/>
      <c r="J51" s="605"/>
      <c r="K51" s="605"/>
      <c r="L51" s="605"/>
      <c r="M51" s="606"/>
      <c r="N51" s="163">
        <v>60000</v>
      </c>
    </row>
    <row r="52" spans="1:14" ht="15" customHeight="1">
      <c r="A52" s="161">
        <v>7</v>
      </c>
      <c r="B52" s="607" t="s">
        <v>650</v>
      </c>
      <c r="C52" s="608"/>
      <c r="D52" s="608"/>
      <c r="E52" s="608"/>
      <c r="F52" s="608"/>
      <c r="G52" s="608"/>
      <c r="H52" s="608"/>
      <c r="I52" s="608"/>
      <c r="J52" s="608"/>
      <c r="K52" s="608"/>
      <c r="L52" s="608"/>
      <c r="M52" s="609"/>
      <c r="N52" s="163">
        <v>12300</v>
      </c>
    </row>
    <row r="53" spans="1:14" ht="15" customHeight="1" thickBot="1">
      <c r="A53" s="161">
        <v>8</v>
      </c>
      <c r="B53" s="610" t="s">
        <v>651</v>
      </c>
      <c r="C53" s="611"/>
      <c r="D53" s="611"/>
      <c r="E53" s="611"/>
      <c r="F53" s="611"/>
      <c r="G53" s="611"/>
      <c r="H53" s="611"/>
      <c r="I53" s="611"/>
      <c r="J53" s="611"/>
      <c r="K53" s="611"/>
      <c r="L53" s="611"/>
      <c r="M53" s="612"/>
      <c r="N53" s="163">
        <v>2500</v>
      </c>
    </row>
    <row r="54" spans="1:14" ht="15.75" customHeight="1" thickBot="1">
      <c r="A54" s="590" t="s">
        <v>616</v>
      </c>
      <c r="B54" s="591"/>
      <c r="C54" s="591"/>
      <c r="D54" s="592" t="s">
        <v>100</v>
      </c>
      <c r="E54" s="596"/>
      <c r="F54" s="596"/>
      <c r="G54" s="596"/>
      <c r="H54" s="596"/>
      <c r="I54" s="596"/>
      <c r="J54" s="596"/>
      <c r="K54" s="597"/>
      <c r="L54" s="141" t="s">
        <v>618</v>
      </c>
      <c r="M54" s="142" t="s">
        <v>659</v>
      </c>
      <c r="N54" s="143">
        <f>SUM(N55:N61)</f>
        <v>0</v>
      </c>
    </row>
    <row r="55" spans="1:14">
      <c r="A55" s="157">
        <v>1</v>
      </c>
      <c r="B55" s="613"/>
      <c r="C55" s="614"/>
      <c r="D55" s="614"/>
      <c r="E55" s="614"/>
      <c r="F55" s="614"/>
      <c r="G55" s="614"/>
      <c r="H55" s="614"/>
      <c r="I55" s="614"/>
      <c r="J55" s="614"/>
      <c r="K55" s="614"/>
      <c r="L55" s="614"/>
      <c r="M55" s="615"/>
      <c r="N55" s="145">
        <v>0</v>
      </c>
    </row>
    <row r="56" spans="1:14">
      <c r="A56" s="159">
        <v>2</v>
      </c>
      <c r="B56" s="603"/>
      <c r="C56" s="438"/>
      <c r="D56" s="438"/>
      <c r="E56" s="438"/>
      <c r="F56" s="438"/>
      <c r="G56" s="438"/>
      <c r="H56" s="438"/>
      <c r="I56" s="438"/>
      <c r="J56" s="438"/>
      <c r="K56" s="438"/>
      <c r="L56" s="438"/>
      <c r="M56" s="439"/>
      <c r="N56" s="170">
        <v>0</v>
      </c>
    </row>
    <row r="57" spans="1:14">
      <c r="A57" s="159">
        <v>3</v>
      </c>
      <c r="B57" s="603"/>
      <c r="C57" s="438"/>
      <c r="D57" s="438"/>
      <c r="E57" s="438"/>
      <c r="F57" s="438"/>
      <c r="G57" s="438"/>
      <c r="H57" s="438"/>
      <c r="I57" s="438"/>
      <c r="J57" s="438"/>
      <c r="K57" s="438"/>
      <c r="L57" s="438"/>
      <c r="M57" s="439"/>
      <c r="N57" s="170">
        <v>0</v>
      </c>
    </row>
    <row r="58" spans="1:14">
      <c r="A58" s="159">
        <v>4</v>
      </c>
      <c r="B58" s="603"/>
      <c r="C58" s="438"/>
      <c r="D58" s="438"/>
      <c r="E58" s="438"/>
      <c r="F58" s="438"/>
      <c r="G58" s="438"/>
      <c r="H58" s="438"/>
      <c r="I58" s="438"/>
      <c r="J58" s="438"/>
      <c r="K58" s="438"/>
      <c r="L58" s="438"/>
      <c r="M58" s="439"/>
      <c r="N58" s="170">
        <v>0</v>
      </c>
    </row>
    <row r="59" spans="1:14">
      <c r="A59" s="159">
        <v>5</v>
      </c>
      <c r="B59" s="603"/>
      <c r="C59" s="438"/>
      <c r="D59" s="438"/>
      <c r="E59" s="438"/>
      <c r="F59" s="438"/>
      <c r="G59" s="438"/>
      <c r="H59" s="438"/>
      <c r="I59" s="438"/>
      <c r="J59" s="438"/>
      <c r="K59" s="438"/>
      <c r="L59" s="438"/>
      <c r="M59" s="439"/>
      <c r="N59" s="170">
        <v>0</v>
      </c>
    </row>
    <row r="60" spans="1:14">
      <c r="A60" s="159">
        <v>6</v>
      </c>
      <c r="B60" s="603"/>
      <c r="C60" s="438"/>
      <c r="D60" s="438"/>
      <c r="E60" s="438"/>
      <c r="F60" s="438"/>
      <c r="G60" s="438"/>
      <c r="H60" s="438"/>
      <c r="I60" s="438"/>
      <c r="J60" s="438"/>
      <c r="K60" s="438"/>
      <c r="L60" s="438"/>
      <c r="M60" s="439"/>
      <c r="N60" s="170">
        <v>0</v>
      </c>
    </row>
    <row r="61" spans="1:14" ht="14.4" thickBot="1">
      <c r="A61" s="171">
        <v>7</v>
      </c>
      <c r="B61" s="598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600"/>
      <c r="N61" s="147">
        <v>0</v>
      </c>
    </row>
    <row r="62" spans="1:14" ht="15" thickBot="1">
      <c r="A62" s="590" t="s">
        <v>616</v>
      </c>
      <c r="B62" s="591"/>
      <c r="C62" s="591"/>
      <c r="D62" s="592" t="s">
        <v>660</v>
      </c>
      <c r="E62" s="596"/>
      <c r="F62" s="596"/>
      <c r="G62" s="596"/>
      <c r="H62" s="596"/>
      <c r="I62" s="596"/>
      <c r="J62" s="596"/>
      <c r="K62" s="597"/>
      <c r="L62" s="141" t="s">
        <v>618</v>
      </c>
      <c r="M62" s="142" t="s">
        <v>661</v>
      </c>
      <c r="N62" s="143">
        <f>SUM(N63:N63)</f>
        <v>20000</v>
      </c>
    </row>
    <row r="63" spans="1:14" ht="15" thickBot="1">
      <c r="A63" s="157">
        <v>1</v>
      </c>
      <c r="B63" s="601"/>
      <c r="C63" s="602"/>
      <c r="D63" s="602"/>
      <c r="E63" s="602"/>
      <c r="F63" s="602"/>
      <c r="G63" s="602"/>
      <c r="H63" s="602"/>
      <c r="I63" s="602"/>
      <c r="J63" s="602"/>
      <c r="K63" s="602"/>
      <c r="L63" s="602"/>
      <c r="M63" s="602"/>
      <c r="N63" s="150">
        <v>20000</v>
      </c>
    </row>
    <row r="64" spans="1:14" ht="15.75" customHeight="1" thickBot="1">
      <c r="A64" s="590" t="s">
        <v>616</v>
      </c>
      <c r="B64" s="591"/>
      <c r="C64" s="591"/>
      <c r="D64" s="592" t="s">
        <v>662</v>
      </c>
      <c r="E64" s="596"/>
      <c r="F64" s="596"/>
      <c r="G64" s="596"/>
      <c r="H64" s="596"/>
      <c r="I64" s="596"/>
      <c r="J64" s="596"/>
      <c r="K64" s="597"/>
      <c r="L64" s="141" t="s">
        <v>618</v>
      </c>
      <c r="M64" s="142" t="s">
        <v>5</v>
      </c>
      <c r="N64" s="143">
        <f>SUM(N65:N65)</f>
        <v>1000</v>
      </c>
    </row>
    <row r="65" spans="1:14" ht="15" thickBot="1">
      <c r="A65" s="172">
        <v>1</v>
      </c>
      <c r="B65" s="594"/>
      <c r="C65" s="595"/>
      <c r="D65" s="595"/>
      <c r="E65" s="595"/>
      <c r="F65" s="595"/>
      <c r="G65" s="595"/>
      <c r="H65" s="595"/>
      <c r="I65" s="595"/>
      <c r="J65" s="595"/>
      <c r="K65" s="595"/>
      <c r="L65" s="595"/>
      <c r="M65" s="595"/>
      <c r="N65" s="150">
        <v>1000</v>
      </c>
    </row>
    <row r="66" spans="1:14" ht="15.75" customHeight="1" thickBot="1">
      <c r="A66" s="590" t="s">
        <v>616</v>
      </c>
      <c r="B66" s="591"/>
      <c r="C66" s="591"/>
      <c r="D66" s="592" t="s">
        <v>663</v>
      </c>
      <c r="E66" s="596"/>
      <c r="F66" s="596"/>
      <c r="G66" s="596"/>
      <c r="H66" s="596"/>
      <c r="I66" s="596"/>
      <c r="J66" s="596"/>
      <c r="K66" s="597"/>
      <c r="L66" s="141" t="s">
        <v>618</v>
      </c>
      <c r="M66" s="142" t="s">
        <v>664</v>
      </c>
      <c r="N66" s="143">
        <f>SUM(N67:N67)</f>
        <v>100</v>
      </c>
    </row>
    <row r="67" spans="1:14" ht="15" thickBot="1">
      <c r="A67" s="157">
        <v>1</v>
      </c>
      <c r="B67" s="588"/>
      <c r="C67" s="589"/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150">
        <v>100</v>
      </c>
    </row>
    <row r="68" spans="1:14" ht="15" thickBot="1">
      <c r="A68" s="590" t="s">
        <v>616</v>
      </c>
      <c r="B68" s="591"/>
      <c r="C68" s="591"/>
      <c r="D68" s="592" t="s">
        <v>665</v>
      </c>
      <c r="E68" s="596"/>
      <c r="F68" s="596"/>
      <c r="G68" s="596"/>
      <c r="H68" s="596"/>
      <c r="I68" s="596"/>
      <c r="J68" s="596"/>
      <c r="K68" s="597"/>
      <c r="L68" s="141" t="s">
        <v>618</v>
      </c>
      <c r="M68" s="142" t="s">
        <v>666</v>
      </c>
      <c r="N68" s="143">
        <f>SUM(N69:N69)</f>
        <v>50</v>
      </c>
    </row>
    <row r="69" spans="1:14" ht="15" thickBot="1">
      <c r="A69" s="157">
        <v>1</v>
      </c>
      <c r="B69" s="588"/>
      <c r="C69" s="589"/>
      <c r="D69" s="589"/>
      <c r="E69" s="589"/>
      <c r="F69" s="589"/>
      <c r="G69" s="589"/>
      <c r="H69" s="589"/>
      <c r="I69" s="589"/>
      <c r="J69" s="589"/>
      <c r="K69" s="589"/>
      <c r="L69" s="589"/>
      <c r="M69" s="589"/>
      <c r="N69" s="150">
        <v>50</v>
      </c>
    </row>
    <row r="70" spans="1:14" ht="15" thickBot="1">
      <c r="A70" s="590" t="s">
        <v>616</v>
      </c>
      <c r="B70" s="591"/>
      <c r="C70" s="591"/>
      <c r="D70" s="592" t="s">
        <v>667</v>
      </c>
      <c r="E70" s="593"/>
      <c r="F70" s="593"/>
      <c r="G70" s="593"/>
      <c r="H70" s="593"/>
      <c r="I70" s="593"/>
      <c r="J70" s="593"/>
      <c r="K70" s="593"/>
      <c r="L70" s="141" t="s">
        <v>618</v>
      </c>
      <c r="M70" s="142" t="s">
        <v>668</v>
      </c>
      <c r="N70" s="173">
        <f>N5+N8+N12-N31+N39-N45-N54+N62-N64+N66-N68</f>
        <v>0</v>
      </c>
    </row>
    <row r="72" spans="1:14">
      <c r="A72" s="1" t="s">
        <v>612</v>
      </c>
    </row>
    <row r="73" spans="1:14">
      <c r="A73" s="1" t="s">
        <v>613</v>
      </c>
    </row>
  </sheetData>
  <mergeCells count="82">
    <mergeCell ref="A1:N1"/>
    <mergeCell ref="A2:N2"/>
    <mergeCell ref="A3:N3"/>
    <mergeCell ref="A4:C5"/>
    <mergeCell ref="D4:K4"/>
    <mergeCell ref="D5:K5"/>
    <mergeCell ref="B15:M15"/>
    <mergeCell ref="B6:M6"/>
    <mergeCell ref="B7:M7"/>
    <mergeCell ref="A8:C8"/>
    <mergeCell ref="D8:K8"/>
    <mergeCell ref="B9:M9"/>
    <mergeCell ref="B10:M10"/>
    <mergeCell ref="B11:M11"/>
    <mergeCell ref="A12:C12"/>
    <mergeCell ref="D12:K12"/>
    <mergeCell ref="B13:M13"/>
    <mergeCell ref="B14:M14"/>
    <mergeCell ref="B27:M27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38:M38"/>
    <mergeCell ref="B28:M28"/>
    <mergeCell ref="B29:M29"/>
    <mergeCell ref="B30:M30"/>
    <mergeCell ref="A31:C31"/>
    <mergeCell ref="D31:K31"/>
    <mergeCell ref="B32:M32"/>
    <mergeCell ref="B33:M33"/>
    <mergeCell ref="B34:M34"/>
    <mergeCell ref="B35:M35"/>
    <mergeCell ref="B36:M36"/>
    <mergeCell ref="B37:M37"/>
    <mergeCell ref="B48:M48"/>
    <mergeCell ref="A39:C39"/>
    <mergeCell ref="D39:K39"/>
    <mergeCell ref="B40:M40"/>
    <mergeCell ref="B41:M41"/>
    <mergeCell ref="B42:M42"/>
    <mergeCell ref="B43:M43"/>
    <mergeCell ref="B44:M44"/>
    <mergeCell ref="A45:C45"/>
    <mergeCell ref="D45:K45"/>
    <mergeCell ref="B46:M46"/>
    <mergeCell ref="B47:M47"/>
    <mergeCell ref="B60:M60"/>
    <mergeCell ref="B49:M49"/>
    <mergeCell ref="B50:M50"/>
    <mergeCell ref="B51:M51"/>
    <mergeCell ref="B52:M52"/>
    <mergeCell ref="B53:M53"/>
    <mergeCell ref="A54:C54"/>
    <mergeCell ref="D54:K54"/>
    <mergeCell ref="B55:M55"/>
    <mergeCell ref="B56:M56"/>
    <mergeCell ref="B57:M57"/>
    <mergeCell ref="B58:M58"/>
    <mergeCell ref="B59:M59"/>
    <mergeCell ref="B61:M61"/>
    <mergeCell ref="A62:C62"/>
    <mergeCell ref="D62:K62"/>
    <mergeCell ref="B63:M63"/>
    <mergeCell ref="A64:C64"/>
    <mergeCell ref="D64:K64"/>
    <mergeCell ref="B69:M69"/>
    <mergeCell ref="A70:C70"/>
    <mergeCell ref="D70:K70"/>
    <mergeCell ref="B65:M65"/>
    <mergeCell ref="A66:C66"/>
    <mergeCell ref="D66:K66"/>
    <mergeCell ref="B67:M67"/>
    <mergeCell ref="A68:C68"/>
    <mergeCell ref="D68:K68"/>
  </mergeCells>
  <pageMargins left="0.7" right="0.7" top="0.75" bottom="0.75" header="0.3" footer="0.3"/>
  <pageSetup paperSize="9" scale="67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55"/>
  <sheetViews>
    <sheetView view="pageBreakPreview" zoomScale="130" zoomScaleNormal="130" zoomScaleSheetLayoutView="130" workbookViewId="0">
      <selection activeCell="A14" sqref="A14"/>
    </sheetView>
  </sheetViews>
  <sheetFormatPr defaultColWidth="9.109375" defaultRowHeight="13.8"/>
  <cols>
    <col min="1" max="1" width="5.44140625" style="181" customWidth="1"/>
    <col min="2" max="4" width="9.109375" style="181"/>
    <col min="5" max="5" width="10.88671875" style="181" customWidth="1"/>
    <col min="6" max="6" width="10.6640625" style="181" customWidth="1"/>
    <col min="7" max="8" width="9.109375" style="181"/>
    <col min="9" max="9" width="7.5546875" style="181" customWidth="1"/>
    <col min="10" max="10" width="7.44140625" style="181" customWidth="1"/>
    <col min="11" max="11" width="8" style="181" customWidth="1"/>
    <col min="12" max="12" width="7.5546875" style="181" customWidth="1"/>
    <col min="13" max="13" width="9.109375" style="181"/>
    <col min="14" max="14" width="16.5546875" style="181" customWidth="1"/>
    <col min="15" max="15" width="12.109375" style="181" customWidth="1"/>
    <col min="16" max="16384" width="9.109375" style="181"/>
  </cols>
  <sheetData>
    <row r="1" spans="1:14">
      <c r="A1" s="691" t="s">
        <v>614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</row>
    <row r="2" spans="1:14">
      <c r="A2" s="693" t="s">
        <v>615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</row>
    <row r="3" spans="1:14" ht="14.4" thickBot="1">
      <c r="A3" s="695" t="s">
        <v>699</v>
      </c>
      <c r="B3" s="696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</row>
    <row r="4" spans="1:14" ht="15" thickBot="1">
      <c r="A4" s="697" t="s">
        <v>616</v>
      </c>
      <c r="B4" s="650"/>
      <c r="C4" s="651"/>
      <c r="D4" s="657" t="s">
        <v>617</v>
      </c>
      <c r="E4" s="596"/>
      <c r="F4" s="596"/>
      <c r="G4" s="596"/>
      <c r="H4" s="596"/>
      <c r="I4" s="596"/>
      <c r="J4" s="596"/>
      <c r="K4" s="597"/>
      <c r="L4" s="182" t="s">
        <v>618</v>
      </c>
      <c r="M4" s="183" t="s">
        <v>619</v>
      </c>
      <c r="N4" s="184">
        <f>N5+N7+N10</f>
        <v>886000</v>
      </c>
    </row>
    <row r="5" spans="1:14" ht="15" thickBot="1">
      <c r="A5" s="652"/>
      <c r="B5" s="653"/>
      <c r="C5" s="654"/>
      <c r="D5" s="657" t="s">
        <v>620</v>
      </c>
      <c r="E5" s="596"/>
      <c r="F5" s="596"/>
      <c r="G5" s="596"/>
      <c r="H5" s="596"/>
      <c r="I5" s="596"/>
      <c r="J5" s="596"/>
      <c r="K5" s="597"/>
      <c r="L5" s="182" t="s">
        <v>618</v>
      </c>
      <c r="M5" s="183" t="s">
        <v>621</v>
      </c>
      <c r="N5" s="184">
        <f>SUM(N6:N6)</f>
        <v>4000</v>
      </c>
    </row>
    <row r="6" spans="1:14" ht="15" thickBot="1">
      <c r="A6" s="185">
        <v>1</v>
      </c>
      <c r="B6" s="698" t="s">
        <v>700</v>
      </c>
      <c r="C6" s="699"/>
      <c r="D6" s="699"/>
      <c r="E6" s="699"/>
      <c r="F6" s="699"/>
      <c r="G6" s="699"/>
      <c r="H6" s="699"/>
      <c r="I6" s="699"/>
      <c r="J6" s="699"/>
      <c r="K6" s="699"/>
      <c r="L6" s="699"/>
      <c r="M6" s="699"/>
      <c r="N6" s="186">
        <v>4000</v>
      </c>
    </row>
    <row r="7" spans="1:14" ht="15" thickBot="1">
      <c r="A7" s="656" t="s">
        <v>616</v>
      </c>
      <c r="B7" s="591"/>
      <c r="C7" s="591"/>
      <c r="D7" s="657" t="s">
        <v>622</v>
      </c>
      <c r="E7" s="596"/>
      <c r="F7" s="596"/>
      <c r="G7" s="596"/>
      <c r="H7" s="596"/>
      <c r="I7" s="596"/>
      <c r="J7" s="596"/>
      <c r="K7" s="597"/>
      <c r="L7" s="182" t="s">
        <v>618</v>
      </c>
      <c r="M7" s="183" t="s">
        <v>623</v>
      </c>
      <c r="N7" s="184">
        <f>SUM(N8:N9)</f>
        <v>252000</v>
      </c>
    </row>
    <row r="8" spans="1:14" ht="14.4">
      <c r="A8" s="185">
        <v>1</v>
      </c>
      <c r="B8" s="700" t="s">
        <v>701</v>
      </c>
      <c r="C8" s="701"/>
      <c r="D8" s="701"/>
      <c r="E8" s="701"/>
      <c r="F8" s="701"/>
      <c r="G8" s="701"/>
      <c r="H8" s="701"/>
      <c r="I8" s="701"/>
      <c r="J8" s="701"/>
      <c r="K8" s="701"/>
      <c r="L8" s="701"/>
      <c r="M8" s="701"/>
      <c r="N8" s="187">
        <v>240000</v>
      </c>
    </row>
    <row r="9" spans="1:14" ht="14.4" thickBot="1">
      <c r="A9" s="188">
        <v>2</v>
      </c>
      <c r="B9" s="660" t="s">
        <v>702</v>
      </c>
      <c r="C9" s="661"/>
      <c r="D9" s="661"/>
      <c r="E9" s="661"/>
      <c r="F9" s="661"/>
      <c r="G9" s="661"/>
      <c r="H9" s="661"/>
      <c r="I9" s="661"/>
      <c r="J9" s="661"/>
      <c r="K9" s="661"/>
      <c r="L9" s="661"/>
      <c r="M9" s="662"/>
      <c r="N9" s="189">
        <v>12000</v>
      </c>
    </row>
    <row r="10" spans="1:14" ht="15.75" customHeight="1">
      <c r="A10" s="688" t="s">
        <v>616</v>
      </c>
      <c r="B10" s="689"/>
      <c r="C10" s="689"/>
      <c r="D10" s="690" t="s">
        <v>625</v>
      </c>
      <c r="E10" s="381"/>
      <c r="F10" s="381"/>
      <c r="G10" s="381"/>
      <c r="H10" s="381"/>
      <c r="I10" s="381"/>
      <c r="J10" s="381"/>
      <c r="K10" s="382"/>
      <c r="L10" s="190" t="s">
        <v>618</v>
      </c>
      <c r="M10" s="191" t="s">
        <v>626</v>
      </c>
      <c r="N10" s="192">
        <f>SUM(N11:N16)</f>
        <v>630000</v>
      </c>
    </row>
    <row r="11" spans="1:14" ht="15.75" customHeight="1">
      <c r="A11" s="193">
        <v>1</v>
      </c>
      <c r="B11" s="680" t="s">
        <v>703</v>
      </c>
      <c r="C11" s="680"/>
      <c r="D11" s="680"/>
      <c r="E11" s="680"/>
      <c r="F11" s="680"/>
      <c r="G11" s="680"/>
      <c r="H11" s="680"/>
      <c r="I11" s="680"/>
      <c r="J11" s="680"/>
      <c r="K11" s="680"/>
      <c r="L11" s="680"/>
      <c r="M11" s="680"/>
      <c r="N11" s="194">
        <v>13000</v>
      </c>
    </row>
    <row r="12" spans="1:14" ht="15.75" customHeight="1">
      <c r="A12" s="193">
        <v>2</v>
      </c>
      <c r="B12" s="680" t="s">
        <v>704</v>
      </c>
      <c r="C12" s="680"/>
      <c r="D12" s="680"/>
      <c r="E12" s="680"/>
      <c r="F12" s="680"/>
      <c r="G12" s="680"/>
      <c r="H12" s="680"/>
      <c r="I12" s="680"/>
      <c r="J12" s="680"/>
      <c r="K12" s="680"/>
      <c r="L12" s="680"/>
      <c r="M12" s="680"/>
      <c r="N12" s="194">
        <v>5000</v>
      </c>
    </row>
    <row r="13" spans="1:14" ht="15.75" customHeight="1">
      <c r="A13" s="193">
        <v>3</v>
      </c>
      <c r="B13" s="680" t="s">
        <v>705</v>
      </c>
      <c r="C13" s="680"/>
      <c r="D13" s="680"/>
      <c r="E13" s="680"/>
      <c r="F13" s="680"/>
      <c r="G13" s="680"/>
      <c r="H13" s="680"/>
      <c r="I13" s="680"/>
      <c r="J13" s="680"/>
      <c r="K13" s="680"/>
      <c r="L13" s="680"/>
      <c r="M13" s="680"/>
      <c r="N13" s="194">
        <v>4000</v>
      </c>
    </row>
    <row r="14" spans="1:14" ht="15.75" customHeight="1">
      <c r="A14" s="193">
        <v>4</v>
      </c>
      <c r="B14" s="680" t="s">
        <v>706</v>
      </c>
      <c r="C14" s="680"/>
      <c r="D14" s="680"/>
      <c r="E14" s="680"/>
      <c r="F14" s="680"/>
      <c r="G14" s="680"/>
      <c r="H14" s="680"/>
      <c r="I14" s="680"/>
      <c r="J14" s="680"/>
      <c r="K14" s="680"/>
      <c r="L14" s="680"/>
      <c r="M14" s="680"/>
      <c r="N14" s="194">
        <v>3000</v>
      </c>
    </row>
    <row r="15" spans="1:14" ht="15.75" customHeight="1">
      <c r="A15" s="193">
        <v>5</v>
      </c>
      <c r="B15" s="680" t="s">
        <v>707</v>
      </c>
      <c r="C15" s="680"/>
      <c r="D15" s="680"/>
      <c r="E15" s="680"/>
      <c r="F15" s="680"/>
      <c r="G15" s="680"/>
      <c r="H15" s="680"/>
      <c r="I15" s="680"/>
      <c r="J15" s="680"/>
      <c r="K15" s="680"/>
      <c r="L15" s="680"/>
      <c r="M15" s="680"/>
      <c r="N15" s="194">
        <v>545000</v>
      </c>
    </row>
    <row r="16" spans="1:14" ht="15.75" customHeight="1">
      <c r="A16" s="193">
        <v>6</v>
      </c>
      <c r="B16" s="681" t="s">
        <v>708</v>
      </c>
      <c r="C16" s="682"/>
      <c r="D16" s="682"/>
      <c r="E16" s="682"/>
      <c r="F16" s="682"/>
      <c r="G16" s="682"/>
      <c r="H16" s="682"/>
      <c r="I16" s="682"/>
      <c r="J16" s="682"/>
      <c r="K16" s="682"/>
      <c r="L16" s="682"/>
      <c r="M16" s="682"/>
      <c r="N16" s="195">
        <v>60000</v>
      </c>
    </row>
    <row r="17" spans="1:14" ht="15.75" customHeight="1" thickBot="1">
      <c r="A17" s="683" t="s">
        <v>616</v>
      </c>
      <c r="B17" s="684"/>
      <c r="C17" s="684"/>
      <c r="D17" s="685" t="s">
        <v>644</v>
      </c>
      <c r="E17" s="686"/>
      <c r="F17" s="686"/>
      <c r="G17" s="686"/>
      <c r="H17" s="686"/>
      <c r="I17" s="686"/>
      <c r="J17" s="686"/>
      <c r="K17" s="687"/>
      <c r="L17" s="196" t="s">
        <v>618</v>
      </c>
      <c r="M17" s="197" t="s">
        <v>645</v>
      </c>
      <c r="N17" s="198">
        <f>SUM(N18:N25)</f>
        <v>747036</v>
      </c>
    </row>
    <row r="18" spans="1:14" ht="15.75" customHeight="1">
      <c r="A18" s="188">
        <v>1</v>
      </c>
      <c r="B18" s="675" t="s">
        <v>709</v>
      </c>
      <c r="C18" s="676"/>
      <c r="D18" s="676"/>
      <c r="E18" s="676"/>
      <c r="F18" s="676"/>
      <c r="G18" s="676"/>
      <c r="H18" s="676"/>
      <c r="I18" s="676"/>
      <c r="J18" s="676"/>
      <c r="K18" s="676"/>
      <c r="L18" s="676"/>
      <c r="M18" s="677"/>
      <c r="N18" s="189">
        <v>0</v>
      </c>
    </row>
    <row r="19" spans="1:14" ht="15.75" customHeight="1">
      <c r="A19" s="188">
        <v>2</v>
      </c>
      <c r="B19" s="665" t="s">
        <v>710</v>
      </c>
      <c r="C19" s="666"/>
      <c r="D19" s="666"/>
      <c r="E19" s="666"/>
      <c r="F19" s="666"/>
      <c r="G19" s="666"/>
      <c r="H19" s="666"/>
      <c r="I19" s="666"/>
      <c r="J19" s="666"/>
      <c r="K19" s="666"/>
      <c r="L19" s="666"/>
      <c r="M19" s="667"/>
      <c r="N19" s="189">
        <v>27300</v>
      </c>
    </row>
    <row r="20" spans="1:14" ht="15.75" customHeight="1">
      <c r="A20" s="188">
        <v>3</v>
      </c>
      <c r="B20" s="665" t="s">
        <v>695</v>
      </c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7"/>
      <c r="N20" s="189">
        <v>102410</v>
      </c>
    </row>
    <row r="21" spans="1:14" ht="15.75" customHeight="1">
      <c r="A21" s="188">
        <v>4</v>
      </c>
      <c r="B21" s="665" t="s">
        <v>711</v>
      </c>
      <c r="C21" s="666"/>
      <c r="D21" s="666"/>
      <c r="E21" s="666"/>
      <c r="F21" s="666"/>
      <c r="G21" s="666"/>
      <c r="H21" s="666"/>
      <c r="I21" s="666"/>
      <c r="J21" s="666"/>
      <c r="K21" s="666"/>
      <c r="L21" s="666"/>
      <c r="M21" s="667"/>
      <c r="N21" s="189">
        <v>0</v>
      </c>
    </row>
    <row r="22" spans="1:14" ht="15.75" customHeight="1">
      <c r="A22" s="188">
        <v>5</v>
      </c>
      <c r="B22" s="665" t="s">
        <v>712</v>
      </c>
      <c r="C22" s="666"/>
      <c r="D22" s="666"/>
      <c r="E22" s="666"/>
      <c r="F22" s="666"/>
      <c r="G22" s="666"/>
      <c r="H22" s="666"/>
      <c r="I22" s="666"/>
      <c r="J22" s="666"/>
      <c r="K22" s="666"/>
      <c r="L22" s="666"/>
      <c r="M22" s="667"/>
      <c r="N22" s="189">
        <v>320370</v>
      </c>
    </row>
    <row r="23" spans="1:14" ht="15.75" customHeight="1">
      <c r="A23" s="188">
        <v>6</v>
      </c>
      <c r="B23" s="665" t="s">
        <v>713</v>
      </c>
      <c r="C23" s="666"/>
      <c r="D23" s="666"/>
      <c r="E23" s="666"/>
      <c r="F23" s="666"/>
      <c r="G23" s="666"/>
      <c r="H23" s="666"/>
      <c r="I23" s="666"/>
      <c r="J23" s="666"/>
      <c r="K23" s="666"/>
      <c r="L23" s="666"/>
      <c r="M23" s="667"/>
      <c r="N23" s="189">
        <v>49836</v>
      </c>
    </row>
    <row r="24" spans="1:14" ht="15.75" customHeight="1">
      <c r="A24" s="188">
        <v>7</v>
      </c>
      <c r="B24" s="665" t="s">
        <v>651</v>
      </c>
      <c r="C24" s="666"/>
      <c r="D24" s="666"/>
      <c r="E24" s="666"/>
      <c r="F24" s="666"/>
      <c r="G24" s="666"/>
      <c r="H24" s="666"/>
      <c r="I24" s="666"/>
      <c r="J24" s="666"/>
      <c r="K24" s="666"/>
      <c r="L24" s="666"/>
      <c r="M24" s="667"/>
      <c r="N24" s="189">
        <v>7120</v>
      </c>
    </row>
    <row r="25" spans="1:14" ht="15.75" customHeight="1" thickBot="1">
      <c r="A25" s="188">
        <v>8</v>
      </c>
      <c r="B25" s="660" t="s">
        <v>714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N25" s="189">
        <v>240000</v>
      </c>
    </row>
    <row r="26" spans="1:14" ht="15.75" customHeight="1" thickBot="1">
      <c r="A26" s="656" t="s">
        <v>616</v>
      </c>
      <c r="B26" s="591"/>
      <c r="C26" s="591"/>
      <c r="D26" s="657" t="s">
        <v>652</v>
      </c>
      <c r="E26" s="596"/>
      <c r="F26" s="596"/>
      <c r="G26" s="596"/>
      <c r="H26" s="596"/>
      <c r="I26" s="596"/>
      <c r="J26" s="596"/>
      <c r="K26" s="597"/>
      <c r="L26" s="182" t="s">
        <v>618</v>
      </c>
      <c r="M26" s="183" t="s">
        <v>653</v>
      </c>
      <c r="N26" s="184">
        <f>SUM(N27:N28)</f>
        <v>242400</v>
      </c>
    </row>
    <row r="27" spans="1:14">
      <c r="A27" s="199">
        <v>1</v>
      </c>
      <c r="B27" s="616" t="s">
        <v>715</v>
      </c>
      <c r="C27" s="617"/>
      <c r="D27" s="617"/>
      <c r="E27" s="617"/>
      <c r="F27" s="617"/>
      <c r="G27" s="617"/>
      <c r="H27" s="617"/>
      <c r="I27" s="617"/>
      <c r="J27" s="617"/>
      <c r="K27" s="617"/>
      <c r="L27" s="617"/>
      <c r="M27" s="618"/>
      <c r="N27" s="200">
        <v>180400</v>
      </c>
    </row>
    <row r="28" spans="1:14" ht="14.4" thickBot="1">
      <c r="A28" s="201">
        <v>2</v>
      </c>
      <c r="B28" s="604" t="s">
        <v>716</v>
      </c>
      <c r="C28" s="605"/>
      <c r="D28" s="605"/>
      <c r="E28" s="605"/>
      <c r="F28" s="605"/>
      <c r="G28" s="605"/>
      <c r="H28" s="605"/>
      <c r="I28" s="605"/>
      <c r="J28" s="605"/>
      <c r="K28" s="605"/>
      <c r="L28" s="605"/>
      <c r="M28" s="606"/>
      <c r="N28" s="202">
        <v>62000</v>
      </c>
    </row>
    <row r="29" spans="1:14" ht="15.75" customHeight="1" thickBot="1">
      <c r="A29" s="656" t="s">
        <v>616</v>
      </c>
      <c r="B29" s="591"/>
      <c r="C29" s="591"/>
      <c r="D29" s="657" t="s">
        <v>656</v>
      </c>
      <c r="E29" s="596"/>
      <c r="F29" s="596"/>
      <c r="G29" s="596"/>
      <c r="H29" s="596"/>
      <c r="I29" s="596"/>
      <c r="J29" s="596"/>
      <c r="K29" s="597"/>
      <c r="L29" s="182" t="s">
        <v>618</v>
      </c>
      <c r="M29" s="183" t="s">
        <v>657</v>
      </c>
      <c r="N29" s="184">
        <f>SUM(N30:N35)</f>
        <v>97693</v>
      </c>
    </row>
    <row r="30" spans="1:14">
      <c r="A30" s="203">
        <v>1</v>
      </c>
      <c r="B30" s="665" t="s">
        <v>717</v>
      </c>
      <c r="C30" s="666"/>
      <c r="D30" s="666"/>
      <c r="E30" s="666"/>
      <c r="F30" s="666"/>
      <c r="G30" s="666"/>
      <c r="H30" s="666"/>
      <c r="I30" s="666"/>
      <c r="J30" s="666"/>
      <c r="K30" s="666"/>
      <c r="L30" s="666"/>
      <c r="M30" s="667"/>
      <c r="N30" s="189">
        <v>22000</v>
      </c>
    </row>
    <row r="31" spans="1:14" ht="14.4">
      <c r="A31" s="188">
        <v>2</v>
      </c>
      <c r="B31" s="678" t="s">
        <v>718</v>
      </c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195">
        <v>25000</v>
      </c>
    </row>
    <row r="32" spans="1:14" ht="14.4">
      <c r="A32" s="188">
        <v>3</v>
      </c>
      <c r="B32" s="668" t="s">
        <v>719</v>
      </c>
      <c r="C32" s="669"/>
      <c r="D32" s="669"/>
      <c r="E32" s="669"/>
      <c r="F32" s="669"/>
      <c r="G32" s="669"/>
      <c r="H32" s="669"/>
      <c r="I32" s="669"/>
      <c r="J32" s="669"/>
      <c r="K32" s="669"/>
      <c r="L32" s="669"/>
      <c r="M32" s="669"/>
      <c r="N32" s="195">
        <v>15000</v>
      </c>
    </row>
    <row r="33" spans="1:14" ht="15" customHeight="1">
      <c r="A33" s="188">
        <v>4</v>
      </c>
      <c r="B33" s="670" t="s">
        <v>720</v>
      </c>
      <c r="C33" s="671"/>
      <c r="D33" s="671"/>
      <c r="E33" s="671"/>
      <c r="F33" s="671"/>
      <c r="G33" s="671"/>
      <c r="H33" s="671"/>
      <c r="I33" s="671"/>
      <c r="J33" s="671"/>
      <c r="K33" s="671"/>
      <c r="L33" s="671"/>
      <c r="M33" s="672"/>
      <c r="N33" s="204">
        <v>520</v>
      </c>
    </row>
    <row r="34" spans="1:14" ht="15" customHeight="1">
      <c r="A34" s="188">
        <v>5</v>
      </c>
      <c r="B34" s="670" t="s">
        <v>721</v>
      </c>
      <c r="C34" s="671"/>
      <c r="D34" s="671"/>
      <c r="E34" s="671"/>
      <c r="F34" s="671"/>
      <c r="G34" s="671"/>
      <c r="H34" s="671"/>
      <c r="I34" s="671"/>
      <c r="J34" s="671"/>
      <c r="K34" s="671"/>
      <c r="L34" s="671"/>
      <c r="M34" s="672"/>
      <c r="N34" s="204">
        <v>25746</v>
      </c>
    </row>
    <row r="35" spans="1:14" ht="15" customHeight="1" thickBot="1">
      <c r="A35" s="188">
        <v>6</v>
      </c>
      <c r="B35" s="673" t="s">
        <v>713</v>
      </c>
      <c r="C35" s="674"/>
      <c r="D35" s="674"/>
      <c r="E35" s="674"/>
      <c r="F35" s="674"/>
      <c r="G35" s="674"/>
      <c r="H35" s="674"/>
      <c r="I35" s="674"/>
      <c r="J35" s="674"/>
      <c r="K35" s="674"/>
      <c r="L35" s="674"/>
      <c r="M35" s="674"/>
      <c r="N35" s="204">
        <v>9427</v>
      </c>
    </row>
    <row r="36" spans="1:14" ht="15.75" customHeight="1" thickBot="1">
      <c r="A36" s="656" t="s">
        <v>616</v>
      </c>
      <c r="B36" s="591"/>
      <c r="C36" s="591"/>
      <c r="D36" s="657" t="s">
        <v>100</v>
      </c>
      <c r="E36" s="596"/>
      <c r="F36" s="596"/>
      <c r="G36" s="596"/>
      <c r="H36" s="596"/>
      <c r="I36" s="596"/>
      <c r="J36" s="596"/>
      <c r="K36" s="597"/>
      <c r="L36" s="182" t="s">
        <v>618</v>
      </c>
      <c r="M36" s="183" t="s">
        <v>659</v>
      </c>
      <c r="N36" s="184">
        <f>SUM(N37:N43)</f>
        <v>283671</v>
      </c>
    </row>
    <row r="37" spans="1:14">
      <c r="A37" s="203">
        <v>1</v>
      </c>
      <c r="B37" s="675" t="s">
        <v>709</v>
      </c>
      <c r="C37" s="676"/>
      <c r="D37" s="676"/>
      <c r="E37" s="676"/>
      <c r="F37" s="676"/>
      <c r="G37" s="676"/>
      <c r="H37" s="676"/>
      <c r="I37" s="676"/>
      <c r="J37" s="676"/>
      <c r="K37" s="676"/>
      <c r="L37" s="676"/>
      <c r="M37" s="677"/>
      <c r="N37" s="186">
        <v>4000</v>
      </c>
    </row>
    <row r="38" spans="1:14">
      <c r="A38" s="205">
        <v>2</v>
      </c>
      <c r="B38" s="665" t="s">
        <v>710</v>
      </c>
      <c r="C38" s="666"/>
      <c r="D38" s="666"/>
      <c r="E38" s="666"/>
      <c r="F38" s="666"/>
      <c r="G38" s="666"/>
      <c r="H38" s="666"/>
      <c r="I38" s="666"/>
      <c r="J38" s="666"/>
      <c r="K38" s="666"/>
      <c r="L38" s="666"/>
      <c r="M38" s="667"/>
      <c r="N38" s="206">
        <v>18500</v>
      </c>
    </row>
    <row r="39" spans="1:14">
      <c r="A39" s="205">
        <v>3</v>
      </c>
      <c r="B39" s="665" t="s">
        <v>695</v>
      </c>
      <c r="C39" s="666"/>
      <c r="D39" s="666"/>
      <c r="E39" s="666"/>
      <c r="F39" s="666"/>
      <c r="G39" s="666"/>
      <c r="H39" s="666"/>
      <c r="I39" s="666"/>
      <c r="J39" s="666"/>
      <c r="K39" s="666"/>
      <c r="L39" s="666"/>
      <c r="M39" s="667"/>
      <c r="N39" s="206">
        <v>60150</v>
      </c>
    </row>
    <row r="40" spans="1:14">
      <c r="A40" s="205">
        <v>4</v>
      </c>
      <c r="B40" s="665" t="s">
        <v>711</v>
      </c>
      <c r="C40" s="666"/>
      <c r="D40" s="666"/>
      <c r="E40" s="666"/>
      <c r="F40" s="666"/>
      <c r="G40" s="666"/>
      <c r="H40" s="666"/>
      <c r="I40" s="666"/>
      <c r="J40" s="666"/>
      <c r="K40" s="666"/>
      <c r="L40" s="666"/>
      <c r="M40" s="667"/>
      <c r="N40" s="206">
        <v>40190</v>
      </c>
    </row>
    <row r="41" spans="1:14">
      <c r="A41" s="205">
        <v>5</v>
      </c>
      <c r="B41" s="665" t="s">
        <v>712</v>
      </c>
      <c r="C41" s="666"/>
      <c r="D41" s="666"/>
      <c r="E41" s="666"/>
      <c r="F41" s="666"/>
      <c r="G41" s="666"/>
      <c r="H41" s="666"/>
      <c r="I41" s="666"/>
      <c r="J41" s="666"/>
      <c r="K41" s="666"/>
      <c r="L41" s="666"/>
      <c r="M41" s="667"/>
      <c r="N41" s="206">
        <v>115966</v>
      </c>
    </row>
    <row r="42" spans="1:14">
      <c r="A42" s="205">
        <v>6</v>
      </c>
      <c r="B42" s="665" t="s">
        <v>713</v>
      </c>
      <c r="C42" s="666"/>
      <c r="D42" s="666"/>
      <c r="E42" s="666"/>
      <c r="F42" s="666"/>
      <c r="G42" s="666"/>
      <c r="H42" s="666"/>
      <c r="I42" s="666"/>
      <c r="J42" s="666"/>
      <c r="K42" s="666"/>
      <c r="L42" s="666"/>
      <c r="M42" s="667"/>
      <c r="N42" s="206">
        <v>33365</v>
      </c>
    </row>
    <row r="43" spans="1:14" ht="14.4" thickBot="1">
      <c r="A43" s="207">
        <v>7</v>
      </c>
      <c r="B43" s="660" t="s">
        <v>651</v>
      </c>
      <c r="C43" s="661"/>
      <c r="D43" s="661"/>
      <c r="E43" s="661"/>
      <c r="F43" s="661"/>
      <c r="G43" s="661"/>
      <c r="H43" s="661"/>
      <c r="I43" s="661"/>
      <c r="J43" s="661"/>
      <c r="K43" s="661"/>
      <c r="L43" s="661"/>
      <c r="M43" s="662"/>
      <c r="N43" s="208">
        <v>11500</v>
      </c>
    </row>
    <row r="44" spans="1:14" ht="15" thickBot="1">
      <c r="A44" s="656" t="s">
        <v>616</v>
      </c>
      <c r="B44" s="591"/>
      <c r="C44" s="591"/>
      <c r="D44" s="657" t="s">
        <v>660</v>
      </c>
      <c r="E44" s="596"/>
      <c r="F44" s="596"/>
      <c r="G44" s="596"/>
      <c r="H44" s="596"/>
      <c r="I44" s="596"/>
      <c r="J44" s="596"/>
      <c r="K44" s="597"/>
      <c r="L44" s="182" t="s">
        <v>618</v>
      </c>
      <c r="M44" s="183" t="s">
        <v>661</v>
      </c>
      <c r="N44" s="184">
        <f>SUM(N45:N45)</f>
        <v>0</v>
      </c>
    </row>
    <row r="45" spans="1:14" ht="15" thickBot="1">
      <c r="A45" s="203">
        <v>1</v>
      </c>
      <c r="B45" s="663"/>
      <c r="C45" s="664"/>
      <c r="D45" s="664"/>
      <c r="E45" s="664"/>
      <c r="F45" s="664"/>
      <c r="G45" s="664"/>
      <c r="H45" s="664"/>
      <c r="I45" s="664"/>
      <c r="J45" s="664"/>
      <c r="K45" s="664"/>
      <c r="L45" s="664"/>
      <c r="M45" s="664"/>
      <c r="N45" s="209">
        <v>0</v>
      </c>
    </row>
    <row r="46" spans="1:14" ht="15.75" customHeight="1" thickBot="1">
      <c r="A46" s="656" t="s">
        <v>616</v>
      </c>
      <c r="B46" s="591"/>
      <c r="C46" s="591"/>
      <c r="D46" s="657" t="s">
        <v>662</v>
      </c>
      <c r="E46" s="596"/>
      <c r="F46" s="596"/>
      <c r="G46" s="596"/>
      <c r="H46" s="596"/>
      <c r="I46" s="596"/>
      <c r="J46" s="596"/>
      <c r="K46" s="597"/>
      <c r="L46" s="182" t="s">
        <v>618</v>
      </c>
      <c r="M46" s="183" t="s">
        <v>5</v>
      </c>
      <c r="N46" s="184">
        <f>SUM(N47:N47)</f>
        <v>0</v>
      </c>
    </row>
    <row r="47" spans="1:14" ht="15" thickBot="1">
      <c r="A47" s="210">
        <v>1</v>
      </c>
      <c r="B47" s="659"/>
      <c r="C47" s="595"/>
      <c r="D47" s="595"/>
      <c r="E47" s="595"/>
      <c r="F47" s="595"/>
      <c r="G47" s="595"/>
      <c r="H47" s="595"/>
      <c r="I47" s="595"/>
      <c r="J47" s="595"/>
      <c r="K47" s="595"/>
      <c r="L47" s="595"/>
      <c r="M47" s="595"/>
      <c r="N47" s="209">
        <v>0</v>
      </c>
    </row>
    <row r="48" spans="1:14" ht="15.75" customHeight="1" thickBot="1">
      <c r="A48" s="656" t="s">
        <v>616</v>
      </c>
      <c r="B48" s="591"/>
      <c r="C48" s="591"/>
      <c r="D48" s="657" t="s">
        <v>663</v>
      </c>
      <c r="E48" s="596"/>
      <c r="F48" s="596"/>
      <c r="G48" s="596"/>
      <c r="H48" s="596"/>
      <c r="I48" s="596"/>
      <c r="J48" s="596"/>
      <c r="K48" s="597"/>
      <c r="L48" s="182" t="s">
        <v>618</v>
      </c>
      <c r="M48" s="183" t="s">
        <v>664</v>
      </c>
      <c r="N48" s="184">
        <f>SUM(N49:N49)</f>
        <v>0</v>
      </c>
    </row>
    <row r="49" spans="1:14" ht="15" thickBot="1">
      <c r="A49" s="203">
        <v>1</v>
      </c>
      <c r="B49" s="655" t="s">
        <v>722</v>
      </c>
      <c r="C49" s="589"/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209">
        <v>0</v>
      </c>
    </row>
    <row r="50" spans="1:14" ht="15" thickBot="1">
      <c r="A50" s="656" t="s">
        <v>616</v>
      </c>
      <c r="B50" s="591"/>
      <c r="C50" s="591"/>
      <c r="D50" s="657" t="s">
        <v>665</v>
      </c>
      <c r="E50" s="596"/>
      <c r="F50" s="596"/>
      <c r="G50" s="596"/>
      <c r="H50" s="596"/>
      <c r="I50" s="596"/>
      <c r="J50" s="596"/>
      <c r="K50" s="597"/>
      <c r="L50" s="182" t="s">
        <v>618</v>
      </c>
      <c r="M50" s="183" t="s">
        <v>666</v>
      </c>
      <c r="N50" s="184">
        <f>SUM(N51:N51)</f>
        <v>0</v>
      </c>
    </row>
    <row r="51" spans="1:14" ht="15" thickBot="1">
      <c r="A51" s="203">
        <v>1</v>
      </c>
      <c r="B51" s="655" t="s">
        <v>723</v>
      </c>
      <c r="C51" s="589"/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209">
        <v>0</v>
      </c>
    </row>
    <row r="52" spans="1:14" ht="15" thickBot="1">
      <c r="A52" s="656" t="s">
        <v>616</v>
      </c>
      <c r="B52" s="591"/>
      <c r="C52" s="591"/>
      <c r="D52" s="657" t="s">
        <v>667</v>
      </c>
      <c r="E52" s="658"/>
      <c r="F52" s="658"/>
      <c r="G52" s="658"/>
      <c r="H52" s="658"/>
      <c r="I52" s="658"/>
      <c r="J52" s="658"/>
      <c r="K52" s="658"/>
      <c r="L52" s="182" t="s">
        <v>618</v>
      </c>
      <c r="M52" s="183" t="s">
        <v>668</v>
      </c>
      <c r="N52" s="211">
        <f>N5+N7+N10-N17+N26-N29-N36+N44-N46+N48-N50</f>
        <v>0</v>
      </c>
    </row>
    <row r="54" spans="1:14" ht="15.6">
      <c r="A54" s="140" t="s">
        <v>724</v>
      </c>
    </row>
    <row r="55" spans="1:14" ht="15.6">
      <c r="A55" s="140" t="s">
        <v>725</v>
      </c>
    </row>
  </sheetData>
  <mergeCells count="64">
    <mergeCell ref="A10:C10"/>
    <mergeCell ref="D10:K10"/>
    <mergeCell ref="A1:N1"/>
    <mergeCell ref="A2:N2"/>
    <mergeCell ref="A3:N3"/>
    <mergeCell ref="A4:C5"/>
    <mergeCell ref="D4:K4"/>
    <mergeCell ref="D5:K5"/>
    <mergeCell ref="B6:M6"/>
    <mergeCell ref="A7:C7"/>
    <mergeCell ref="D7:K7"/>
    <mergeCell ref="B8:M8"/>
    <mergeCell ref="B9:M9"/>
    <mergeCell ref="B21:M21"/>
    <mergeCell ref="B11:M11"/>
    <mergeCell ref="B12:M12"/>
    <mergeCell ref="B13:M13"/>
    <mergeCell ref="B14:M14"/>
    <mergeCell ref="B15:M15"/>
    <mergeCell ref="B16:M16"/>
    <mergeCell ref="A17:C17"/>
    <mergeCell ref="D17:K17"/>
    <mergeCell ref="B18:M18"/>
    <mergeCell ref="B19:M19"/>
    <mergeCell ref="B20:M20"/>
    <mergeCell ref="B31:M31"/>
    <mergeCell ref="B22:M22"/>
    <mergeCell ref="B23:M23"/>
    <mergeCell ref="B24:M24"/>
    <mergeCell ref="B25:M25"/>
    <mergeCell ref="A26:C26"/>
    <mergeCell ref="D26:K26"/>
    <mergeCell ref="B27:M27"/>
    <mergeCell ref="B28:M28"/>
    <mergeCell ref="A29:C29"/>
    <mergeCell ref="D29:K29"/>
    <mergeCell ref="B30:M30"/>
    <mergeCell ref="B42:M42"/>
    <mergeCell ref="B32:M32"/>
    <mergeCell ref="B33:M33"/>
    <mergeCell ref="B34:M34"/>
    <mergeCell ref="B35:M35"/>
    <mergeCell ref="A36:C36"/>
    <mergeCell ref="D36:K36"/>
    <mergeCell ref="B37:M37"/>
    <mergeCell ref="B38:M38"/>
    <mergeCell ref="B39:M39"/>
    <mergeCell ref="B40:M40"/>
    <mergeCell ref="B41:M41"/>
    <mergeCell ref="B43:M43"/>
    <mergeCell ref="A44:C44"/>
    <mergeCell ref="D44:K44"/>
    <mergeCell ref="B45:M45"/>
    <mergeCell ref="A46:C46"/>
    <mergeCell ref="D46:K46"/>
    <mergeCell ref="B51:M51"/>
    <mergeCell ref="A52:C52"/>
    <mergeCell ref="D52:K52"/>
    <mergeCell ref="B47:M47"/>
    <mergeCell ref="A48:C48"/>
    <mergeCell ref="D48:K48"/>
    <mergeCell ref="B49:M49"/>
    <mergeCell ref="A50:C50"/>
    <mergeCell ref="D50:K50"/>
  </mergeCells>
  <pageMargins left="0.7" right="0.7" top="0.75" bottom="0.75" header="0.3" footer="0.3"/>
  <pageSetup paperSize="9" scale="67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80"/>
  <sheetViews>
    <sheetView showGridLines="0" topLeftCell="A4" workbookViewId="0">
      <selection activeCell="N81" sqref="N81"/>
    </sheetView>
  </sheetViews>
  <sheetFormatPr defaultRowHeight="14.4"/>
  <cols>
    <col min="2" max="2" width="17.33203125" customWidth="1"/>
    <col min="14" max="14" width="11.109375" bestFit="1" customWidth="1"/>
    <col min="15" max="15" width="10.5546875" bestFit="1" customWidth="1"/>
  </cols>
  <sheetData>
    <row r="1" spans="1:15" ht="15" thickBot="1"/>
    <row r="2" spans="1:15">
      <c r="A2" s="643" t="s">
        <v>614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811"/>
    </row>
    <row r="3" spans="1:15">
      <c r="A3" s="645" t="s">
        <v>676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812"/>
    </row>
    <row r="4" spans="1:15" ht="15" thickBot="1">
      <c r="A4" s="647" t="s">
        <v>677</v>
      </c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813"/>
    </row>
    <row r="5" spans="1:15" ht="15" thickBot="1">
      <c r="A5" s="649" t="s">
        <v>616</v>
      </c>
      <c r="B5" s="650"/>
      <c r="C5" s="651"/>
      <c r="D5" s="592" t="s">
        <v>617</v>
      </c>
      <c r="E5" s="596"/>
      <c r="F5" s="596"/>
      <c r="G5" s="596"/>
      <c r="H5" s="596"/>
      <c r="I5" s="596"/>
      <c r="J5" s="596"/>
      <c r="K5" s="597"/>
      <c r="L5" s="141" t="s">
        <v>618</v>
      </c>
      <c r="M5" s="142" t="s">
        <v>619</v>
      </c>
      <c r="N5" s="709">
        <f>N6+N9+N12</f>
        <v>366000</v>
      </c>
      <c r="O5" s="809"/>
    </row>
    <row r="6" spans="1:15" ht="15" thickBot="1">
      <c r="A6" s="652"/>
      <c r="B6" s="653"/>
      <c r="C6" s="654"/>
      <c r="D6" s="592" t="s">
        <v>620</v>
      </c>
      <c r="E6" s="596"/>
      <c r="F6" s="596"/>
      <c r="G6" s="596"/>
      <c r="H6" s="596"/>
      <c r="I6" s="596"/>
      <c r="J6" s="596"/>
      <c r="K6" s="597"/>
      <c r="L6" s="141" t="s">
        <v>618</v>
      </c>
      <c r="M6" s="142" t="s">
        <v>621</v>
      </c>
      <c r="N6" s="709">
        <f>N7+N8</f>
        <v>2200</v>
      </c>
      <c r="O6" s="809"/>
    </row>
    <row r="7" spans="1:15">
      <c r="A7" s="144">
        <v>1</v>
      </c>
      <c r="B7" s="804" t="s">
        <v>678</v>
      </c>
      <c r="C7" s="805"/>
      <c r="D7" s="805"/>
      <c r="E7" s="805"/>
      <c r="F7" s="805"/>
      <c r="G7" s="805"/>
      <c r="H7" s="805"/>
      <c r="I7" s="805"/>
      <c r="J7" s="805"/>
      <c r="K7" s="805"/>
      <c r="L7" s="805"/>
      <c r="M7" s="805"/>
      <c r="N7" s="718">
        <v>2200</v>
      </c>
      <c r="O7" s="719"/>
    </row>
    <row r="8" spans="1:15" ht="15" thickBot="1">
      <c r="A8" s="146">
        <v>2</v>
      </c>
      <c r="B8" s="633"/>
      <c r="C8" s="634"/>
      <c r="D8" s="634"/>
      <c r="E8" s="634"/>
      <c r="F8" s="634"/>
      <c r="G8" s="634"/>
      <c r="H8" s="634"/>
      <c r="I8" s="634"/>
      <c r="J8" s="634"/>
      <c r="K8" s="634"/>
      <c r="L8" s="634"/>
      <c r="M8" s="634"/>
      <c r="N8" s="807">
        <v>0</v>
      </c>
      <c r="O8" s="810"/>
    </row>
    <row r="9" spans="1:15" ht="15" thickBot="1">
      <c r="A9" s="590" t="s">
        <v>616</v>
      </c>
      <c r="B9" s="591"/>
      <c r="C9" s="591"/>
      <c r="D9" s="592" t="s">
        <v>679</v>
      </c>
      <c r="E9" s="596"/>
      <c r="F9" s="596"/>
      <c r="G9" s="596"/>
      <c r="H9" s="596"/>
      <c r="I9" s="596"/>
      <c r="J9" s="596"/>
      <c r="K9" s="597"/>
      <c r="L9" s="141" t="s">
        <v>618</v>
      </c>
      <c r="M9" s="142" t="s">
        <v>623</v>
      </c>
      <c r="N9" s="709"/>
      <c r="O9" s="809"/>
    </row>
    <row r="10" spans="1:15">
      <c r="A10" s="144">
        <v>1</v>
      </c>
      <c r="B10" s="804" t="s">
        <v>680</v>
      </c>
      <c r="C10" s="805"/>
      <c r="D10" s="805"/>
      <c r="E10" s="805"/>
      <c r="F10" s="805"/>
      <c r="G10" s="805"/>
      <c r="H10" s="805"/>
      <c r="I10" s="805"/>
      <c r="J10" s="805"/>
      <c r="K10" s="805"/>
      <c r="L10" s="805"/>
      <c r="M10" s="805"/>
      <c r="N10" s="718"/>
      <c r="O10" s="806"/>
    </row>
    <row r="11" spans="1:15" ht="15" thickBot="1">
      <c r="A11" s="146">
        <v>2</v>
      </c>
      <c r="B11" s="633"/>
      <c r="C11" s="634"/>
      <c r="D11" s="634"/>
      <c r="E11" s="634"/>
      <c r="F11" s="634"/>
      <c r="G11" s="634"/>
      <c r="H11" s="634"/>
      <c r="I11" s="634"/>
      <c r="J11" s="634"/>
      <c r="K11" s="634"/>
      <c r="L11" s="634"/>
      <c r="M11" s="634"/>
      <c r="N11" s="807">
        <v>0</v>
      </c>
      <c r="O11" s="808"/>
    </row>
    <row r="12" spans="1:15" ht="15" thickBot="1">
      <c r="A12" s="590" t="s">
        <v>616</v>
      </c>
      <c r="B12" s="591"/>
      <c r="C12" s="591"/>
      <c r="D12" s="592" t="s">
        <v>681</v>
      </c>
      <c r="E12" s="596"/>
      <c r="F12" s="596"/>
      <c r="G12" s="596"/>
      <c r="H12" s="596"/>
      <c r="I12" s="596"/>
      <c r="J12" s="596"/>
      <c r="K12" s="597"/>
      <c r="L12" s="141" t="s">
        <v>618</v>
      </c>
      <c r="M12" s="142" t="s">
        <v>626</v>
      </c>
      <c r="N12" s="709">
        <v>363800</v>
      </c>
      <c r="O12" s="809"/>
    </row>
    <row r="13" spans="1:15" ht="15" customHeight="1">
      <c r="A13" s="213">
        <v>1</v>
      </c>
      <c r="B13" s="789" t="s">
        <v>682</v>
      </c>
      <c r="C13" s="790"/>
      <c r="D13" s="790"/>
      <c r="E13" s="790"/>
      <c r="F13" s="790"/>
      <c r="G13" s="790"/>
      <c r="H13" s="790"/>
      <c r="I13" s="790"/>
      <c r="J13" s="790"/>
      <c r="K13" s="790"/>
      <c r="L13" s="790"/>
      <c r="M13" s="791"/>
      <c r="N13" s="792">
        <v>2500</v>
      </c>
      <c r="O13" s="793"/>
    </row>
    <row r="14" spans="1:15" ht="15" customHeight="1">
      <c r="A14" s="772">
        <v>2</v>
      </c>
      <c r="B14" s="752" t="s">
        <v>683</v>
      </c>
      <c r="C14" s="753"/>
      <c r="D14" s="753"/>
      <c r="E14" s="753"/>
      <c r="F14" s="753"/>
      <c r="G14" s="753"/>
      <c r="H14" s="753"/>
      <c r="I14" s="753"/>
      <c r="J14" s="753"/>
      <c r="K14" s="753"/>
      <c r="L14" s="753"/>
      <c r="M14" s="754"/>
      <c r="N14" s="755">
        <v>2000</v>
      </c>
      <c r="O14" s="756"/>
    </row>
    <row r="15" spans="1:15">
      <c r="A15" s="794"/>
      <c r="B15" s="765"/>
      <c r="C15" s="766"/>
      <c r="D15" s="766"/>
      <c r="E15" s="766"/>
      <c r="F15" s="766"/>
      <c r="G15" s="766"/>
      <c r="H15" s="766"/>
      <c r="I15" s="766"/>
      <c r="J15" s="766"/>
      <c r="K15" s="766"/>
      <c r="L15" s="766"/>
      <c r="M15" s="767"/>
      <c r="N15" s="795"/>
      <c r="O15" s="796"/>
    </row>
    <row r="16" spans="1:15" ht="15" customHeight="1">
      <c r="A16" s="797">
        <v>3</v>
      </c>
      <c r="B16" s="770" t="s">
        <v>684</v>
      </c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771"/>
      <c r="N16" s="761">
        <v>9000</v>
      </c>
      <c r="O16" s="762"/>
    </row>
    <row r="17" spans="1:15">
      <c r="A17" s="798"/>
      <c r="B17" s="799"/>
      <c r="C17" s="800"/>
      <c r="D17" s="800"/>
      <c r="E17" s="800"/>
      <c r="F17" s="800"/>
      <c r="G17" s="800"/>
      <c r="H17" s="800"/>
      <c r="I17" s="800"/>
      <c r="J17" s="800"/>
      <c r="K17" s="800"/>
      <c r="L17" s="800"/>
      <c r="M17" s="801"/>
      <c r="N17" s="802"/>
      <c r="O17" s="803"/>
    </row>
    <row r="18" spans="1:15" s="174" customFormat="1" ht="15" customHeight="1">
      <c r="A18" s="214">
        <v>4</v>
      </c>
      <c r="B18" s="752" t="s">
        <v>669</v>
      </c>
      <c r="C18" s="753"/>
      <c r="D18" s="753"/>
      <c r="E18" s="753"/>
      <c r="F18" s="753"/>
      <c r="G18" s="753"/>
      <c r="H18" s="753"/>
      <c r="I18" s="753"/>
      <c r="J18" s="753"/>
      <c r="K18" s="753"/>
      <c r="L18" s="753"/>
      <c r="M18" s="754"/>
      <c r="N18" s="755">
        <v>2500</v>
      </c>
      <c r="O18" s="756"/>
    </row>
    <row r="19" spans="1:15" ht="15" customHeight="1">
      <c r="A19" s="763">
        <v>5</v>
      </c>
      <c r="B19" s="752" t="s">
        <v>685</v>
      </c>
      <c r="C19" s="753"/>
      <c r="D19" s="753"/>
      <c r="E19" s="753"/>
      <c r="F19" s="753"/>
      <c r="G19" s="753"/>
      <c r="H19" s="753"/>
      <c r="I19" s="753"/>
      <c r="J19" s="753"/>
      <c r="K19" s="753"/>
      <c r="L19" s="753"/>
      <c r="M19" s="754"/>
      <c r="N19" s="761">
        <v>6500</v>
      </c>
      <c r="O19" s="762"/>
    </row>
    <row r="20" spans="1:15">
      <c r="A20" s="774"/>
      <c r="B20" s="778"/>
      <c r="C20" s="779"/>
      <c r="D20" s="779"/>
      <c r="E20" s="779"/>
      <c r="F20" s="779"/>
      <c r="G20" s="779"/>
      <c r="H20" s="779"/>
      <c r="I20" s="779"/>
      <c r="J20" s="779"/>
      <c r="K20" s="779"/>
      <c r="L20" s="779"/>
      <c r="M20" s="780"/>
      <c r="N20" s="787"/>
      <c r="O20" s="788"/>
    </row>
    <row r="21" spans="1:15" ht="15" customHeight="1">
      <c r="A21" s="772">
        <v>6</v>
      </c>
      <c r="B21" s="752" t="s">
        <v>670</v>
      </c>
      <c r="C21" s="753"/>
      <c r="D21" s="753"/>
      <c r="E21" s="753"/>
      <c r="F21" s="753"/>
      <c r="G21" s="753"/>
      <c r="H21" s="753"/>
      <c r="I21" s="753"/>
      <c r="J21" s="753"/>
      <c r="K21" s="753"/>
      <c r="L21" s="753"/>
      <c r="M21" s="754"/>
      <c r="N21" s="761">
        <v>3500</v>
      </c>
      <c r="O21" s="762"/>
    </row>
    <row r="22" spans="1:15">
      <c r="A22" s="786"/>
      <c r="B22" s="778"/>
      <c r="C22" s="779"/>
      <c r="D22" s="779"/>
      <c r="E22" s="779"/>
      <c r="F22" s="779"/>
      <c r="G22" s="779"/>
      <c r="H22" s="779"/>
      <c r="I22" s="779"/>
      <c r="J22" s="779"/>
      <c r="K22" s="779"/>
      <c r="L22" s="779"/>
      <c r="M22" s="780"/>
      <c r="N22" s="787"/>
      <c r="O22" s="788"/>
    </row>
    <row r="23" spans="1:15" ht="15" customHeight="1">
      <c r="A23" s="772">
        <v>7</v>
      </c>
      <c r="B23" s="752" t="s">
        <v>686</v>
      </c>
      <c r="C23" s="753"/>
      <c r="D23" s="753"/>
      <c r="E23" s="753"/>
      <c r="F23" s="753"/>
      <c r="G23" s="753"/>
      <c r="H23" s="753"/>
      <c r="I23" s="753"/>
      <c r="J23" s="753"/>
      <c r="K23" s="753"/>
      <c r="L23" s="753"/>
      <c r="M23" s="754"/>
      <c r="N23" s="755">
        <v>4000</v>
      </c>
      <c r="O23" s="756"/>
    </row>
    <row r="24" spans="1:15">
      <c r="A24" s="773"/>
      <c r="B24" s="775"/>
      <c r="C24" s="776"/>
      <c r="D24" s="776"/>
      <c r="E24" s="776"/>
      <c r="F24" s="776"/>
      <c r="G24" s="776"/>
      <c r="H24" s="776"/>
      <c r="I24" s="776"/>
      <c r="J24" s="776"/>
      <c r="K24" s="776"/>
      <c r="L24" s="776"/>
      <c r="M24" s="777"/>
      <c r="N24" s="781"/>
      <c r="O24" s="782"/>
    </row>
    <row r="25" spans="1:15">
      <c r="A25" s="774"/>
      <c r="B25" s="778"/>
      <c r="C25" s="779"/>
      <c r="D25" s="779"/>
      <c r="E25" s="779"/>
      <c r="F25" s="779"/>
      <c r="G25" s="779"/>
      <c r="H25" s="779"/>
      <c r="I25" s="779"/>
      <c r="J25" s="779"/>
      <c r="K25" s="779"/>
      <c r="L25" s="779"/>
      <c r="M25" s="780"/>
      <c r="N25" s="783"/>
      <c r="O25" s="784"/>
    </row>
    <row r="26" spans="1:15" ht="15" customHeight="1">
      <c r="A26" s="214">
        <v>8</v>
      </c>
      <c r="B26" s="752" t="s">
        <v>671</v>
      </c>
      <c r="C26" s="753"/>
      <c r="D26" s="753"/>
      <c r="E26" s="753"/>
      <c r="F26" s="753"/>
      <c r="G26" s="753"/>
      <c r="H26" s="753"/>
      <c r="I26" s="753"/>
      <c r="J26" s="753"/>
      <c r="K26" s="753"/>
      <c r="L26" s="753"/>
      <c r="M26" s="754"/>
      <c r="N26" s="755">
        <v>2500</v>
      </c>
      <c r="O26" s="756"/>
    </row>
    <row r="27" spans="1:15" ht="15" customHeight="1">
      <c r="A27" s="772">
        <v>9</v>
      </c>
      <c r="B27" s="752" t="s">
        <v>687</v>
      </c>
      <c r="C27" s="753"/>
      <c r="D27" s="753"/>
      <c r="E27" s="753"/>
      <c r="F27" s="753"/>
      <c r="G27" s="753"/>
      <c r="H27" s="753"/>
      <c r="I27" s="753"/>
      <c r="J27" s="753"/>
      <c r="K27" s="753"/>
      <c r="L27" s="753"/>
      <c r="M27" s="754"/>
      <c r="N27" s="755">
        <v>7500</v>
      </c>
      <c r="O27" s="756"/>
    </row>
    <row r="28" spans="1:15">
      <c r="A28" s="785"/>
      <c r="B28" s="775"/>
      <c r="C28" s="776"/>
      <c r="D28" s="776"/>
      <c r="E28" s="776"/>
      <c r="F28" s="776"/>
      <c r="G28" s="776"/>
      <c r="H28" s="776"/>
      <c r="I28" s="776"/>
      <c r="J28" s="776"/>
      <c r="K28" s="776"/>
      <c r="L28" s="776"/>
      <c r="M28" s="777"/>
      <c r="N28" s="781"/>
      <c r="O28" s="782"/>
    </row>
    <row r="29" spans="1:15">
      <c r="A29" s="786"/>
      <c r="B29" s="778"/>
      <c r="C29" s="779"/>
      <c r="D29" s="779"/>
      <c r="E29" s="779"/>
      <c r="F29" s="779"/>
      <c r="G29" s="779"/>
      <c r="H29" s="779"/>
      <c r="I29" s="779"/>
      <c r="J29" s="779"/>
      <c r="K29" s="779"/>
      <c r="L29" s="779"/>
      <c r="M29" s="780"/>
      <c r="N29" s="783"/>
      <c r="O29" s="784"/>
    </row>
    <row r="30" spans="1:15" ht="15" customHeight="1">
      <c r="A30" s="214">
        <v>10</v>
      </c>
      <c r="B30" s="752" t="s">
        <v>688</v>
      </c>
      <c r="C30" s="753"/>
      <c r="D30" s="753"/>
      <c r="E30" s="753"/>
      <c r="F30" s="753"/>
      <c r="G30" s="753"/>
      <c r="H30" s="753"/>
      <c r="I30" s="753"/>
      <c r="J30" s="753"/>
      <c r="K30" s="753"/>
      <c r="L30" s="753"/>
      <c r="M30" s="754"/>
      <c r="N30" s="761">
        <v>12500</v>
      </c>
      <c r="O30" s="762"/>
    </row>
    <row r="31" spans="1:15">
      <c r="A31" s="215">
        <v>11</v>
      </c>
      <c r="B31" s="752" t="s">
        <v>672</v>
      </c>
      <c r="C31" s="753"/>
      <c r="D31" s="753"/>
      <c r="E31" s="753"/>
      <c r="F31" s="753"/>
      <c r="G31" s="753"/>
      <c r="H31" s="753"/>
      <c r="I31" s="753"/>
      <c r="J31" s="753"/>
      <c r="K31" s="753"/>
      <c r="L31" s="753"/>
      <c r="M31" s="754"/>
      <c r="N31" s="761">
        <v>12500</v>
      </c>
      <c r="O31" s="762"/>
    </row>
    <row r="32" spans="1:15">
      <c r="A32" s="214">
        <v>12</v>
      </c>
      <c r="B32" s="770" t="s">
        <v>673</v>
      </c>
      <c r="C32" s="359"/>
      <c r="D32" s="359"/>
      <c r="E32" s="359"/>
      <c r="F32" s="359"/>
      <c r="G32" s="359"/>
      <c r="H32" s="359"/>
      <c r="I32" s="359"/>
      <c r="J32" s="359"/>
      <c r="K32" s="359"/>
      <c r="L32" s="359"/>
      <c r="M32" s="771"/>
      <c r="N32" s="761">
        <v>1500</v>
      </c>
      <c r="O32" s="762"/>
    </row>
    <row r="33" spans="1:15">
      <c r="A33" s="214">
        <v>13</v>
      </c>
      <c r="B33" s="752" t="s">
        <v>689</v>
      </c>
      <c r="C33" s="753"/>
      <c r="D33" s="753"/>
      <c r="E33" s="753"/>
      <c r="F33" s="753"/>
      <c r="G33" s="753"/>
      <c r="H33" s="753"/>
      <c r="I33" s="753"/>
      <c r="J33" s="753"/>
      <c r="K33" s="753"/>
      <c r="L33" s="753"/>
      <c r="M33" s="754"/>
      <c r="N33" s="761">
        <v>80000</v>
      </c>
      <c r="O33" s="762"/>
    </row>
    <row r="34" spans="1:15">
      <c r="A34" s="214">
        <v>14</v>
      </c>
      <c r="B34" s="752" t="s">
        <v>690</v>
      </c>
      <c r="C34" s="753"/>
      <c r="D34" s="753"/>
      <c r="E34" s="753"/>
      <c r="F34" s="753"/>
      <c r="G34" s="753"/>
      <c r="H34" s="753"/>
      <c r="I34" s="753"/>
      <c r="J34" s="753"/>
      <c r="K34" s="753"/>
      <c r="L34" s="753"/>
      <c r="M34" s="754"/>
      <c r="N34" s="761">
        <v>15500</v>
      </c>
      <c r="O34" s="762"/>
    </row>
    <row r="35" spans="1:15">
      <c r="A35" s="763">
        <v>15</v>
      </c>
      <c r="B35" s="752" t="s">
        <v>691</v>
      </c>
      <c r="C35" s="753"/>
      <c r="D35" s="753"/>
      <c r="E35" s="753"/>
      <c r="F35" s="753"/>
      <c r="G35" s="753"/>
      <c r="H35" s="753"/>
      <c r="I35" s="753"/>
      <c r="J35" s="753"/>
      <c r="K35" s="753"/>
      <c r="L35" s="753"/>
      <c r="M35" s="754"/>
      <c r="N35" s="761">
        <v>156800</v>
      </c>
      <c r="O35" s="762"/>
    </row>
    <row r="36" spans="1:15">
      <c r="A36" s="764"/>
      <c r="B36" s="765"/>
      <c r="C36" s="766"/>
      <c r="D36" s="766"/>
      <c r="E36" s="766"/>
      <c r="F36" s="766"/>
      <c r="G36" s="766"/>
      <c r="H36" s="766"/>
      <c r="I36" s="766"/>
      <c r="J36" s="766"/>
      <c r="K36" s="766"/>
      <c r="L36" s="766"/>
      <c r="M36" s="767"/>
      <c r="N36" s="768"/>
      <c r="O36" s="769"/>
    </row>
    <row r="37" spans="1:15" ht="14.4" customHeight="1">
      <c r="A37" s="214">
        <v>16</v>
      </c>
      <c r="B37" s="752" t="s">
        <v>692</v>
      </c>
      <c r="C37" s="753"/>
      <c r="D37" s="753"/>
      <c r="E37" s="753"/>
      <c r="F37" s="753"/>
      <c r="G37" s="753"/>
      <c r="H37" s="753"/>
      <c r="I37" s="753"/>
      <c r="J37" s="753"/>
      <c r="K37" s="753"/>
      <c r="L37" s="753"/>
      <c r="M37" s="754"/>
      <c r="N37" s="755">
        <v>30000</v>
      </c>
      <c r="O37" s="756"/>
    </row>
    <row r="38" spans="1:15" ht="15.6" customHeight="1">
      <c r="A38" s="175">
        <v>17</v>
      </c>
      <c r="B38" s="176" t="s">
        <v>693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177"/>
      <c r="N38" s="219"/>
      <c r="O38" s="220">
        <v>6500</v>
      </c>
    </row>
    <row r="39" spans="1:15" ht="14.25" customHeight="1">
      <c r="A39" s="214">
        <v>18</v>
      </c>
      <c r="B39" s="757" t="s">
        <v>674</v>
      </c>
      <c r="C39" s="758"/>
      <c r="D39" s="758"/>
      <c r="E39" s="758"/>
      <c r="F39" s="758"/>
      <c r="G39" s="758"/>
      <c r="H39" s="758"/>
      <c r="I39" s="758"/>
      <c r="J39" s="758"/>
      <c r="K39" s="758"/>
      <c r="L39" s="758"/>
      <c r="M39" s="759"/>
      <c r="N39" s="221"/>
      <c r="O39" s="222">
        <v>1500</v>
      </c>
    </row>
    <row r="40" spans="1:15" s="215" customFormat="1" ht="14.4" customHeight="1">
      <c r="A40" s="178">
        <v>19</v>
      </c>
      <c r="B40" s="223" t="s">
        <v>694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4">
        <v>2000</v>
      </c>
    </row>
    <row r="41" spans="1:15" ht="15" thickBot="1">
      <c r="A41" s="214">
        <v>20</v>
      </c>
      <c r="B41" s="760" t="s">
        <v>675</v>
      </c>
      <c r="C41" s="760"/>
      <c r="D41" s="760"/>
      <c r="E41" s="760"/>
      <c r="F41" s="760"/>
      <c r="G41" s="760"/>
      <c r="H41" s="760"/>
      <c r="I41" s="760"/>
      <c r="J41" s="760"/>
      <c r="K41" s="760"/>
      <c r="L41" s="760"/>
      <c r="M41" s="760"/>
      <c r="N41" s="755">
        <v>5000</v>
      </c>
      <c r="O41" s="756"/>
    </row>
    <row r="42" spans="1:15" ht="15" thickBot="1">
      <c r="A42" s="590" t="s">
        <v>616</v>
      </c>
      <c r="B42" s="591"/>
      <c r="C42" s="591"/>
      <c r="D42" s="592" t="s">
        <v>644</v>
      </c>
      <c r="E42" s="596"/>
      <c r="F42" s="596"/>
      <c r="G42" s="596"/>
      <c r="H42" s="596"/>
      <c r="I42" s="596"/>
      <c r="J42" s="596"/>
      <c r="K42" s="597"/>
      <c r="L42" s="141" t="s">
        <v>618</v>
      </c>
      <c r="M42" s="142" t="s">
        <v>645</v>
      </c>
      <c r="N42" s="731">
        <f>SUM(N44:O49)</f>
        <v>366000</v>
      </c>
      <c r="O42" s="732"/>
    </row>
    <row r="43" spans="1:15">
      <c r="A43" s="157">
        <v>1</v>
      </c>
      <c r="B43" s="613" t="s">
        <v>646</v>
      </c>
      <c r="C43" s="614"/>
      <c r="D43" s="614"/>
      <c r="E43" s="614"/>
      <c r="F43" s="614"/>
      <c r="G43" s="614"/>
      <c r="H43" s="614"/>
      <c r="I43" s="614"/>
      <c r="J43" s="614"/>
      <c r="K43" s="614"/>
      <c r="L43" s="614"/>
      <c r="M43" s="615"/>
      <c r="N43" s="750">
        <v>0</v>
      </c>
      <c r="O43" s="751"/>
    </row>
    <row r="44" spans="1:15">
      <c r="A44" s="159">
        <v>2</v>
      </c>
      <c r="B44" s="603" t="s">
        <v>647</v>
      </c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439"/>
      <c r="N44" s="748">
        <f>N18+N21+O38+O39+N41</f>
        <v>19000</v>
      </c>
      <c r="O44" s="749"/>
    </row>
    <row r="45" spans="1:15">
      <c r="A45" s="159">
        <v>3</v>
      </c>
      <c r="B45" s="603" t="s">
        <v>695</v>
      </c>
      <c r="C45" s="438"/>
      <c r="D45" s="438"/>
      <c r="E45" s="438"/>
      <c r="F45" s="438"/>
      <c r="G45" s="438"/>
      <c r="H45" s="438"/>
      <c r="I45" s="438"/>
      <c r="J45" s="438"/>
      <c r="K45" s="438"/>
      <c r="L45" s="438"/>
      <c r="M45" s="439"/>
      <c r="N45" s="748">
        <v>69000</v>
      </c>
      <c r="O45" s="749"/>
    </row>
    <row r="46" spans="1:15">
      <c r="A46" s="159">
        <v>4</v>
      </c>
      <c r="B46" s="603" t="s">
        <v>649</v>
      </c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9"/>
      <c r="N46" s="748">
        <f>66300+2200</f>
        <v>68500</v>
      </c>
      <c r="O46" s="749"/>
    </row>
    <row r="47" spans="1:15">
      <c r="A47" s="161">
        <v>5</v>
      </c>
      <c r="B47" s="623" t="s">
        <v>606</v>
      </c>
      <c r="C47" s="624"/>
      <c r="D47" s="624"/>
      <c r="E47" s="624"/>
      <c r="F47" s="624"/>
      <c r="G47" s="624"/>
      <c r="H47" s="624"/>
      <c r="I47" s="624"/>
      <c r="J47" s="624"/>
      <c r="K47" s="624"/>
      <c r="L47" s="624"/>
      <c r="M47" s="625"/>
      <c r="N47" s="747">
        <v>156800</v>
      </c>
      <c r="O47" s="741"/>
    </row>
    <row r="48" spans="1:15">
      <c r="A48" s="161">
        <v>6</v>
      </c>
      <c r="B48" s="623" t="s">
        <v>650</v>
      </c>
      <c r="C48" s="624"/>
      <c r="D48" s="624"/>
      <c r="E48" s="624"/>
      <c r="F48" s="624"/>
      <c r="G48" s="624"/>
      <c r="H48" s="624"/>
      <c r="I48" s="624"/>
      <c r="J48" s="624"/>
      <c r="K48" s="624"/>
      <c r="L48" s="624"/>
      <c r="M48" s="625"/>
      <c r="N48" s="747">
        <v>30000</v>
      </c>
      <c r="O48" s="741"/>
    </row>
    <row r="49" spans="1:15" ht="15" thickBot="1">
      <c r="A49" s="162">
        <v>7</v>
      </c>
      <c r="B49" s="742" t="s">
        <v>696</v>
      </c>
      <c r="C49" s="743"/>
      <c r="D49" s="743"/>
      <c r="E49" s="743"/>
      <c r="F49" s="743"/>
      <c r="G49" s="743"/>
      <c r="H49" s="743"/>
      <c r="I49" s="743"/>
      <c r="J49" s="743"/>
      <c r="K49" s="743"/>
      <c r="L49" s="743"/>
      <c r="M49" s="744"/>
      <c r="N49" s="745">
        <f>20500+2200</f>
        <v>22700</v>
      </c>
      <c r="O49" s="746"/>
    </row>
    <row r="50" spans="1:15" ht="15" thickBot="1">
      <c r="A50" s="590" t="s">
        <v>616</v>
      </c>
      <c r="B50" s="591"/>
      <c r="C50" s="591"/>
      <c r="D50" s="592" t="s">
        <v>652</v>
      </c>
      <c r="E50" s="596"/>
      <c r="F50" s="596"/>
      <c r="G50" s="596"/>
      <c r="H50" s="596"/>
      <c r="I50" s="596"/>
      <c r="J50" s="596"/>
      <c r="K50" s="597"/>
      <c r="L50" s="141" t="s">
        <v>618</v>
      </c>
      <c r="M50" s="142" t="s">
        <v>653</v>
      </c>
      <c r="N50" s="731">
        <f>N51+N52+N53</f>
        <v>0</v>
      </c>
      <c r="O50" s="732"/>
    </row>
    <row r="51" spans="1:15">
      <c r="A51" s="179">
        <v>1</v>
      </c>
      <c r="B51" s="623"/>
      <c r="C51" s="624"/>
      <c r="D51" s="624"/>
      <c r="E51" s="624"/>
      <c r="F51" s="624"/>
      <c r="G51" s="624"/>
      <c r="H51" s="624"/>
      <c r="I51" s="624"/>
      <c r="J51" s="624"/>
      <c r="K51" s="624"/>
      <c r="L51" s="624"/>
      <c r="M51" s="625"/>
      <c r="N51" s="747"/>
      <c r="O51" s="741"/>
    </row>
    <row r="52" spans="1:15">
      <c r="A52" s="179">
        <v>2</v>
      </c>
      <c r="B52" s="623"/>
      <c r="C52" s="624"/>
      <c r="D52" s="624"/>
      <c r="E52" s="624"/>
      <c r="F52" s="624"/>
      <c r="G52" s="624"/>
      <c r="H52" s="624"/>
      <c r="I52" s="624"/>
      <c r="J52" s="624"/>
      <c r="K52" s="624"/>
      <c r="L52" s="624"/>
      <c r="M52" s="625"/>
      <c r="N52" s="740"/>
      <c r="O52" s="741"/>
    </row>
    <row r="53" spans="1:15" ht="15" thickBot="1">
      <c r="A53" s="179">
        <v>3</v>
      </c>
      <c r="B53" s="623"/>
      <c r="C53" s="624"/>
      <c r="D53" s="624"/>
      <c r="E53" s="624"/>
      <c r="F53" s="624"/>
      <c r="G53" s="624"/>
      <c r="H53" s="624"/>
      <c r="I53" s="624"/>
      <c r="J53" s="624"/>
      <c r="K53" s="624"/>
      <c r="L53" s="624"/>
      <c r="M53" s="625"/>
      <c r="N53" s="740"/>
      <c r="O53" s="741"/>
    </row>
    <row r="54" spans="1:15" ht="15" thickBot="1">
      <c r="A54" s="590" t="s">
        <v>616</v>
      </c>
      <c r="B54" s="591"/>
      <c r="C54" s="591"/>
      <c r="D54" s="592" t="s">
        <v>656</v>
      </c>
      <c r="E54" s="596"/>
      <c r="F54" s="596"/>
      <c r="G54" s="596"/>
      <c r="H54" s="596"/>
      <c r="I54" s="596"/>
      <c r="J54" s="596"/>
      <c r="K54" s="597"/>
      <c r="L54" s="141" t="s">
        <v>618</v>
      </c>
      <c r="M54" s="142" t="s">
        <v>657</v>
      </c>
      <c r="N54" s="731">
        <v>0</v>
      </c>
      <c r="O54" s="732"/>
    </row>
    <row r="55" spans="1:15">
      <c r="A55" s="157">
        <v>1</v>
      </c>
      <c r="B55" s="588"/>
      <c r="C55" s="717"/>
      <c r="D55" s="717"/>
      <c r="E55" s="717"/>
      <c r="F55" s="717"/>
      <c r="G55" s="717"/>
      <c r="H55" s="717"/>
      <c r="I55" s="717"/>
      <c r="J55" s="717"/>
      <c r="K55" s="717"/>
      <c r="L55" s="717"/>
      <c r="M55" s="717"/>
      <c r="N55" s="738"/>
      <c r="O55" s="705"/>
    </row>
    <row r="56" spans="1:15">
      <c r="A56" s="159">
        <v>2</v>
      </c>
      <c r="B56" s="706"/>
      <c r="C56" s="720"/>
      <c r="D56" s="720"/>
      <c r="E56" s="720"/>
      <c r="F56" s="720"/>
      <c r="G56" s="720"/>
      <c r="H56" s="720"/>
      <c r="I56" s="720"/>
      <c r="J56" s="720"/>
      <c r="K56" s="720"/>
      <c r="L56" s="720"/>
      <c r="M56" s="720"/>
      <c r="N56" s="739"/>
      <c r="O56" s="708"/>
    </row>
    <row r="57" spans="1:15" ht="15" thickBot="1">
      <c r="A57" s="161">
        <v>3</v>
      </c>
      <c r="B57" s="722"/>
      <c r="C57" s="723"/>
      <c r="D57" s="723"/>
      <c r="E57" s="723"/>
      <c r="F57" s="723"/>
      <c r="G57" s="723"/>
      <c r="H57" s="723"/>
      <c r="I57" s="723"/>
      <c r="J57" s="723"/>
      <c r="K57" s="723"/>
      <c r="L57" s="723"/>
      <c r="M57" s="723"/>
      <c r="N57" s="729"/>
      <c r="O57" s="730"/>
    </row>
    <row r="58" spans="1:15" ht="15" thickBot="1">
      <c r="A58" s="590" t="s">
        <v>616</v>
      </c>
      <c r="B58" s="591"/>
      <c r="C58" s="591"/>
      <c r="D58" s="592" t="s">
        <v>100</v>
      </c>
      <c r="E58" s="596"/>
      <c r="F58" s="596"/>
      <c r="G58" s="596"/>
      <c r="H58" s="596"/>
      <c r="I58" s="596"/>
      <c r="J58" s="596"/>
      <c r="K58" s="597"/>
      <c r="L58" s="141" t="s">
        <v>618</v>
      </c>
      <c r="M58" s="142" t="s">
        <v>659</v>
      </c>
      <c r="N58" s="731">
        <v>0</v>
      </c>
      <c r="O58" s="732"/>
    </row>
    <row r="59" spans="1:15">
      <c r="A59" s="159">
        <v>1</v>
      </c>
      <c r="B59" s="733" t="s">
        <v>646</v>
      </c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5"/>
      <c r="N59" s="736"/>
      <c r="O59" s="737"/>
    </row>
    <row r="60" spans="1:15">
      <c r="A60" s="159">
        <v>2</v>
      </c>
      <c r="B60" s="726" t="s">
        <v>697</v>
      </c>
      <c r="C60" s="503"/>
      <c r="D60" s="503"/>
      <c r="E60" s="503"/>
      <c r="F60" s="503"/>
      <c r="G60" s="503"/>
      <c r="H60" s="503"/>
      <c r="I60" s="503"/>
      <c r="J60" s="503"/>
      <c r="K60" s="503"/>
      <c r="L60" s="503"/>
      <c r="M60" s="504"/>
      <c r="N60" s="727"/>
      <c r="O60" s="728"/>
    </row>
    <row r="61" spans="1:15">
      <c r="A61" s="159">
        <v>3</v>
      </c>
      <c r="B61" s="216" t="s">
        <v>698</v>
      </c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7"/>
      <c r="N61" s="225"/>
      <c r="O61" s="226"/>
    </row>
    <row r="62" spans="1:15">
      <c r="A62" s="159">
        <v>4</v>
      </c>
      <c r="B62" s="216" t="s">
        <v>606</v>
      </c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7"/>
      <c r="N62" s="225"/>
      <c r="O62" s="226"/>
    </row>
    <row r="63" spans="1:15" ht="15" thickBot="1">
      <c r="A63" s="159">
        <v>5</v>
      </c>
      <c r="B63" s="726" t="s">
        <v>601</v>
      </c>
      <c r="C63" s="503"/>
      <c r="D63" s="503"/>
      <c r="E63" s="503"/>
      <c r="F63" s="503"/>
      <c r="G63" s="503"/>
      <c r="H63" s="503"/>
      <c r="I63" s="503"/>
      <c r="J63" s="503"/>
      <c r="K63" s="503"/>
      <c r="L63" s="503"/>
      <c r="M63" s="504"/>
      <c r="N63" s="729"/>
      <c r="O63" s="730"/>
    </row>
    <row r="64" spans="1:15" ht="15" thickBot="1">
      <c r="A64" s="590" t="s">
        <v>616</v>
      </c>
      <c r="B64" s="591"/>
      <c r="C64" s="591"/>
      <c r="D64" s="592" t="s">
        <v>660</v>
      </c>
      <c r="E64" s="596"/>
      <c r="F64" s="596"/>
      <c r="G64" s="596"/>
      <c r="H64" s="596"/>
      <c r="I64" s="596"/>
      <c r="J64" s="596"/>
      <c r="K64" s="597"/>
      <c r="L64" s="141" t="s">
        <v>618</v>
      </c>
      <c r="M64" s="142" t="s">
        <v>661</v>
      </c>
      <c r="N64" s="709">
        <f>N65+N66+N67</f>
        <v>0</v>
      </c>
      <c r="O64" s="710"/>
    </row>
    <row r="65" spans="1:15">
      <c r="A65" s="157">
        <v>1</v>
      </c>
      <c r="B65" s="588"/>
      <c r="C65" s="717"/>
      <c r="D65" s="717"/>
      <c r="E65" s="717"/>
      <c r="F65" s="717"/>
      <c r="G65" s="717"/>
      <c r="H65" s="717"/>
      <c r="I65" s="717"/>
      <c r="J65" s="717"/>
      <c r="K65" s="717"/>
      <c r="L65" s="717"/>
      <c r="M65" s="717"/>
      <c r="N65" s="718"/>
      <c r="O65" s="719"/>
    </row>
    <row r="66" spans="1:15">
      <c r="A66" s="159">
        <v>2</v>
      </c>
      <c r="B66" s="706"/>
      <c r="C66" s="720"/>
      <c r="D66" s="720"/>
      <c r="E66" s="720"/>
      <c r="F66" s="720"/>
      <c r="G66" s="720"/>
      <c r="H66" s="720"/>
      <c r="I66" s="720"/>
      <c r="J66" s="720"/>
      <c r="K66" s="720"/>
      <c r="L66" s="720"/>
      <c r="M66" s="720"/>
      <c r="N66" s="707"/>
      <c r="O66" s="721"/>
    </row>
    <row r="67" spans="1:15" ht="15" thickBot="1">
      <c r="A67" s="161">
        <v>3</v>
      </c>
      <c r="B67" s="722"/>
      <c r="C67" s="723"/>
      <c r="D67" s="723"/>
      <c r="E67" s="723"/>
      <c r="F67" s="723"/>
      <c r="G67" s="723"/>
      <c r="H67" s="723"/>
      <c r="I67" s="723"/>
      <c r="J67" s="723"/>
      <c r="K67" s="723"/>
      <c r="L67" s="723"/>
      <c r="M67" s="723"/>
      <c r="N67" s="724"/>
      <c r="O67" s="725"/>
    </row>
    <row r="68" spans="1:15" ht="15" thickBot="1">
      <c r="A68" s="590" t="s">
        <v>616</v>
      </c>
      <c r="B68" s="591"/>
      <c r="C68" s="591"/>
      <c r="D68" s="592" t="s">
        <v>662</v>
      </c>
      <c r="E68" s="596"/>
      <c r="F68" s="596"/>
      <c r="G68" s="596"/>
      <c r="H68" s="596"/>
      <c r="I68" s="596"/>
      <c r="J68" s="596"/>
      <c r="K68" s="597"/>
      <c r="L68" s="141" t="s">
        <v>618</v>
      </c>
      <c r="M68" s="142" t="s">
        <v>5</v>
      </c>
      <c r="N68" s="709">
        <f>N69+N70+N71</f>
        <v>0</v>
      </c>
      <c r="O68" s="710"/>
    </row>
    <row r="69" spans="1:15">
      <c r="A69" s="172">
        <v>1</v>
      </c>
      <c r="B69" s="594"/>
      <c r="C69" s="595"/>
      <c r="D69" s="595"/>
      <c r="E69" s="595"/>
      <c r="F69" s="595"/>
      <c r="G69" s="595"/>
      <c r="H69" s="595"/>
      <c r="I69" s="595"/>
      <c r="J69" s="595"/>
      <c r="K69" s="595"/>
      <c r="L69" s="595"/>
      <c r="M69" s="595"/>
      <c r="N69" s="715"/>
      <c r="O69" s="716"/>
    </row>
    <row r="70" spans="1:15">
      <c r="A70" s="159">
        <v>2</v>
      </c>
      <c r="B70" s="706"/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707"/>
      <c r="O70" s="708"/>
    </row>
    <row r="71" spans="1:15" ht="15" thickBot="1">
      <c r="A71" s="180">
        <v>3</v>
      </c>
      <c r="B71" s="711"/>
      <c r="C71" s="712"/>
      <c r="D71" s="712"/>
      <c r="E71" s="712"/>
      <c r="F71" s="712"/>
      <c r="G71" s="712"/>
      <c r="H71" s="712"/>
      <c r="I71" s="712"/>
      <c r="J71" s="712"/>
      <c r="K71" s="712"/>
      <c r="L71" s="712"/>
      <c r="M71" s="712"/>
      <c r="N71" s="713"/>
      <c r="O71" s="714"/>
    </row>
    <row r="72" spans="1:15" ht="15" thickBot="1">
      <c r="A72" s="590" t="s">
        <v>616</v>
      </c>
      <c r="B72" s="591"/>
      <c r="C72" s="591"/>
      <c r="D72" s="592" t="s">
        <v>663</v>
      </c>
      <c r="E72" s="596"/>
      <c r="F72" s="596"/>
      <c r="G72" s="596"/>
      <c r="H72" s="596"/>
      <c r="I72" s="596"/>
      <c r="J72" s="596"/>
      <c r="K72" s="597"/>
      <c r="L72" s="141" t="s">
        <v>618</v>
      </c>
      <c r="M72" s="142" t="s">
        <v>664</v>
      </c>
      <c r="N72" s="709">
        <f>N73+N74+N75</f>
        <v>0</v>
      </c>
      <c r="O72" s="710"/>
    </row>
    <row r="73" spans="1:15">
      <c r="A73" s="157">
        <v>1</v>
      </c>
      <c r="B73" s="588"/>
      <c r="C73" s="589"/>
      <c r="D73" s="589"/>
      <c r="E73" s="589"/>
      <c r="F73" s="589"/>
      <c r="G73" s="589"/>
      <c r="H73" s="589"/>
      <c r="I73" s="589"/>
      <c r="J73" s="589"/>
      <c r="K73" s="589"/>
      <c r="L73" s="589"/>
      <c r="M73" s="589"/>
      <c r="N73" s="704"/>
      <c r="O73" s="705"/>
    </row>
    <row r="74" spans="1:15">
      <c r="A74" s="159">
        <v>2</v>
      </c>
      <c r="B74" s="706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707"/>
      <c r="O74" s="708"/>
    </row>
    <row r="75" spans="1:15" ht="15" thickBot="1">
      <c r="A75" s="159">
        <v>3</v>
      </c>
      <c r="B75" s="706"/>
      <c r="C75" s="350"/>
      <c r="D75" s="350"/>
      <c r="E75" s="350"/>
      <c r="F75" s="350"/>
      <c r="G75" s="350"/>
      <c r="H75" s="350"/>
      <c r="I75" s="350"/>
      <c r="J75" s="350"/>
      <c r="K75" s="350"/>
      <c r="L75" s="350"/>
      <c r="M75" s="350"/>
      <c r="N75" s="707"/>
      <c r="O75" s="708"/>
    </row>
    <row r="76" spans="1:15" ht="15" thickBot="1">
      <c r="A76" s="590" t="s">
        <v>616</v>
      </c>
      <c r="B76" s="591"/>
      <c r="C76" s="591"/>
      <c r="D76" s="592" t="s">
        <v>665</v>
      </c>
      <c r="E76" s="596"/>
      <c r="F76" s="596"/>
      <c r="G76" s="596"/>
      <c r="H76" s="596"/>
      <c r="I76" s="596"/>
      <c r="J76" s="596"/>
      <c r="K76" s="597"/>
      <c r="L76" s="141" t="s">
        <v>618</v>
      </c>
      <c r="M76" s="142" t="s">
        <v>666</v>
      </c>
      <c r="N76" s="709">
        <f>N77+N78+N79</f>
        <v>0</v>
      </c>
      <c r="O76" s="710"/>
    </row>
    <row r="77" spans="1:15">
      <c r="A77" s="157">
        <v>1</v>
      </c>
      <c r="B77" s="588"/>
      <c r="C77" s="589"/>
      <c r="D77" s="589"/>
      <c r="E77" s="589"/>
      <c r="F77" s="589"/>
      <c r="G77" s="589"/>
      <c r="H77" s="589"/>
      <c r="I77" s="589"/>
      <c r="J77" s="589"/>
      <c r="K77" s="589"/>
      <c r="L77" s="589"/>
      <c r="M77" s="589"/>
      <c r="N77" s="704"/>
      <c r="O77" s="705"/>
    </row>
    <row r="78" spans="1:15">
      <c r="A78" s="159">
        <v>2</v>
      </c>
      <c r="B78" s="706"/>
      <c r="C78" s="350"/>
      <c r="D78" s="350"/>
      <c r="E78" s="350"/>
      <c r="F78" s="350"/>
      <c r="G78" s="350"/>
      <c r="H78" s="350"/>
      <c r="I78" s="350"/>
      <c r="J78" s="350"/>
      <c r="K78" s="350"/>
      <c r="L78" s="350"/>
      <c r="M78" s="350"/>
      <c r="N78" s="707"/>
      <c r="O78" s="708"/>
    </row>
    <row r="79" spans="1:15" ht="15" thickBot="1">
      <c r="A79" s="159">
        <v>3</v>
      </c>
      <c r="B79" s="706"/>
      <c r="C79" s="350"/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707"/>
      <c r="O79" s="708"/>
    </row>
    <row r="80" spans="1:15" ht="15" thickBot="1">
      <c r="A80" s="590" t="s">
        <v>616</v>
      </c>
      <c r="B80" s="591"/>
      <c r="C80" s="591"/>
      <c r="D80" s="592" t="s">
        <v>667</v>
      </c>
      <c r="E80" s="593"/>
      <c r="F80" s="593"/>
      <c r="G80" s="593"/>
      <c r="H80" s="593"/>
      <c r="I80" s="593"/>
      <c r="J80" s="593"/>
      <c r="K80" s="593"/>
      <c r="L80" s="141" t="s">
        <v>618</v>
      </c>
      <c r="M80" s="142" t="s">
        <v>668</v>
      </c>
      <c r="N80" s="702">
        <v>0</v>
      </c>
      <c r="O80" s="703"/>
    </row>
  </sheetData>
  <mergeCells count="147">
    <mergeCell ref="B7:M7"/>
    <mergeCell ref="N7:O7"/>
    <mergeCell ref="B8:M8"/>
    <mergeCell ref="N8:O8"/>
    <mergeCell ref="A9:C9"/>
    <mergeCell ref="D9:K9"/>
    <mergeCell ref="N9:O9"/>
    <mergeCell ref="A2:O2"/>
    <mergeCell ref="A3:O3"/>
    <mergeCell ref="A4:O4"/>
    <mergeCell ref="A5:C6"/>
    <mergeCell ref="D5:K5"/>
    <mergeCell ref="N5:O5"/>
    <mergeCell ref="D6:K6"/>
    <mergeCell ref="N6:O6"/>
    <mergeCell ref="B13:M13"/>
    <mergeCell ref="N13:O13"/>
    <mergeCell ref="A14:A15"/>
    <mergeCell ref="B14:M15"/>
    <mergeCell ref="N14:O15"/>
    <mergeCell ref="A16:A17"/>
    <mergeCell ref="B16:M17"/>
    <mergeCell ref="N16:O17"/>
    <mergeCell ref="B10:M10"/>
    <mergeCell ref="N10:O10"/>
    <mergeCell ref="B11:M11"/>
    <mergeCell ref="N11:O11"/>
    <mergeCell ref="A12:C12"/>
    <mergeCell ref="D12:K12"/>
    <mergeCell ref="N12:O12"/>
    <mergeCell ref="A23:A25"/>
    <mergeCell ref="B23:M25"/>
    <mergeCell ref="N23:O25"/>
    <mergeCell ref="B26:M26"/>
    <mergeCell ref="N26:O26"/>
    <mergeCell ref="A27:A29"/>
    <mergeCell ref="B27:M29"/>
    <mergeCell ref="N27:O29"/>
    <mergeCell ref="B18:M18"/>
    <mergeCell ref="N18:O18"/>
    <mergeCell ref="A19:A20"/>
    <mergeCell ref="B19:M20"/>
    <mergeCell ref="N19:O20"/>
    <mergeCell ref="A21:A22"/>
    <mergeCell ref="B21:M22"/>
    <mergeCell ref="N21:O22"/>
    <mergeCell ref="B33:M33"/>
    <mergeCell ref="N33:O33"/>
    <mergeCell ref="B34:M34"/>
    <mergeCell ref="N34:O34"/>
    <mergeCell ref="A35:A36"/>
    <mergeCell ref="B35:M36"/>
    <mergeCell ref="N35:O36"/>
    <mergeCell ref="B30:M30"/>
    <mergeCell ref="N30:O30"/>
    <mergeCell ref="B31:M31"/>
    <mergeCell ref="N31:O31"/>
    <mergeCell ref="B32:M32"/>
    <mergeCell ref="N32:O32"/>
    <mergeCell ref="B43:M43"/>
    <mergeCell ref="N43:O43"/>
    <mergeCell ref="B44:M44"/>
    <mergeCell ref="N44:O44"/>
    <mergeCell ref="B45:M45"/>
    <mergeCell ref="N45:O45"/>
    <mergeCell ref="B37:M37"/>
    <mergeCell ref="N37:O37"/>
    <mergeCell ref="B39:M39"/>
    <mergeCell ref="B41:M41"/>
    <mergeCell ref="N41:O41"/>
    <mergeCell ref="A42:C42"/>
    <mergeCell ref="D42:K42"/>
    <mergeCell ref="N42:O42"/>
    <mergeCell ref="B49:M49"/>
    <mergeCell ref="N49:O49"/>
    <mergeCell ref="A50:C50"/>
    <mergeCell ref="D50:K50"/>
    <mergeCell ref="N50:O50"/>
    <mergeCell ref="B51:M51"/>
    <mergeCell ref="N51:O51"/>
    <mergeCell ref="B46:M46"/>
    <mergeCell ref="N46:O46"/>
    <mergeCell ref="B47:M47"/>
    <mergeCell ref="N47:O47"/>
    <mergeCell ref="B48:M48"/>
    <mergeCell ref="N48:O48"/>
    <mergeCell ref="B55:M55"/>
    <mergeCell ref="N55:O55"/>
    <mergeCell ref="B56:M56"/>
    <mergeCell ref="N56:O56"/>
    <mergeCell ref="B57:M57"/>
    <mergeCell ref="N57:O57"/>
    <mergeCell ref="B52:M52"/>
    <mergeCell ref="N52:O52"/>
    <mergeCell ref="B53:M53"/>
    <mergeCell ref="N53:O53"/>
    <mergeCell ref="A54:C54"/>
    <mergeCell ref="D54:K54"/>
    <mergeCell ref="N54:O54"/>
    <mergeCell ref="B60:M60"/>
    <mergeCell ref="N60:O60"/>
    <mergeCell ref="B63:M63"/>
    <mergeCell ref="N63:O63"/>
    <mergeCell ref="A64:C64"/>
    <mergeCell ref="D64:K64"/>
    <mergeCell ref="N64:O64"/>
    <mergeCell ref="A58:C58"/>
    <mergeCell ref="D58:K58"/>
    <mergeCell ref="N58:O58"/>
    <mergeCell ref="B59:M59"/>
    <mergeCell ref="N59:O59"/>
    <mergeCell ref="A68:C68"/>
    <mergeCell ref="D68:K68"/>
    <mergeCell ref="N68:O68"/>
    <mergeCell ref="B69:M69"/>
    <mergeCell ref="N69:O69"/>
    <mergeCell ref="B70:M70"/>
    <mergeCell ref="N70:O70"/>
    <mergeCell ref="B65:M65"/>
    <mergeCell ref="N65:O65"/>
    <mergeCell ref="B66:M66"/>
    <mergeCell ref="N66:O66"/>
    <mergeCell ref="B67:M67"/>
    <mergeCell ref="N67:O67"/>
    <mergeCell ref="B74:M74"/>
    <mergeCell ref="N74:O74"/>
    <mergeCell ref="B75:M75"/>
    <mergeCell ref="N75:O75"/>
    <mergeCell ref="A76:C76"/>
    <mergeCell ref="D76:K76"/>
    <mergeCell ref="N76:O76"/>
    <mergeCell ref="B71:M71"/>
    <mergeCell ref="N71:O71"/>
    <mergeCell ref="A72:C72"/>
    <mergeCell ref="D72:K72"/>
    <mergeCell ref="N72:O72"/>
    <mergeCell ref="B73:M73"/>
    <mergeCell ref="N73:O73"/>
    <mergeCell ref="A80:C80"/>
    <mergeCell ref="D80:K80"/>
    <mergeCell ref="N80:O80"/>
    <mergeCell ref="B77:M77"/>
    <mergeCell ref="N77:O77"/>
    <mergeCell ref="B78:M78"/>
    <mergeCell ref="N78:O78"/>
    <mergeCell ref="B79:M79"/>
    <mergeCell ref="N79:O79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"/>
  <sheetViews>
    <sheetView zoomScaleNormal="100" workbookViewId="0">
      <selection activeCell="C8" sqref="C8"/>
    </sheetView>
  </sheetViews>
  <sheetFormatPr defaultRowHeight="14.4"/>
  <cols>
    <col min="2" max="2" width="26.6640625" customWidth="1"/>
    <col min="3" max="3" width="20" customWidth="1"/>
  </cols>
  <sheetData>
    <row r="1" spans="1:3" ht="18">
      <c r="A1" s="307" t="s">
        <v>305</v>
      </c>
      <c r="B1" s="308"/>
      <c r="C1" s="309"/>
    </row>
    <row r="2" spans="1:3">
      <c r="A2" s="310" t="s">
        <v>315</v>
      </c>
      <c r="B2" s="311"/>
      <c r="C2" s="312"/>
    </row>
    <row r="3" spans="1:3">
      <c r="A3" s="313" t="s">
        <v>306</v>
      </c>
      <c r="B3" s="314"/>
      <c r="C3" s="315"/>
    </row>
    <row r="4" spans="1:3">
      <c r="A4" s="65"/>
      <c r="B4" s="66"/>
      <c r="C4" s="66"/>
    </row>
    <row r="5" spans="1:3" ht="15" customHeight="1">
      <c r="A5" s="316" t="s">
        <v>206</v>
      </c>
      <c r="B5" s="316" t="s">
        <v>207</v>
      </c>
      <c r="C5" s="316" t="s">
        <v>763</v>
      </c>
    </row>
    <row r="6" spans="1:3">
      <c r="A6" s="317"/>
      <c r="B6" s="317"/>
      <c r="C6" s="319"/>
    </row>
    <row r="7" spans="1:3">
      <c r="A7" s="318"/>
      <c r="B7" s="318"/>
      <c r="C7" s="320"/>
    </row>
    <row r="8" spans="1:3" ht="36.75" customHeight="1">
      <c r="A8" s="67" t="s">
        <v>3</v>
      </c>
      <c r="B8" s="68" t="s">
        <v>208</v>
      </c>
      <c r="C8" s="69">
        <v>8000</v>
      </c>
    </row>
    <row r="9" spans="1:3" ht="30" customHeight="1">
      <c r="A9" s="47" t="s">
        <v>99</v>
      </c>
      <c r="B9" s="48" t="s">
        <v>209</v>
      </c>
      <c r="C9" s="49">
        <v>3000</v>
      </c>
    </row>
    <row r="10" spans="1:3" ht="32.25" customHeight="1">
      <c r="A10" s="47" t="s">
        <v>118</v>
      </c>
      <c r="B10" s="48" t="s">
        <v>210</v>
      </c>
      <c r="C10" s="49">
        <v>4000</v>
      </c>
    </row>
    <row r="11" spans="1:3" ht="30.75" customHeight="1">
      <c r="A11" s="47" t="s">
        <v>123</v>
      </c>
      <c r="B11" s="48" t="s">
        <v>211</v>
      </c>
      <c r="C11" s="49">
        <v>12000</v>
      </c>
    </row>
    <row r="12" spans="1:3" ht="63.75" customHeight="1">
      <c r="A12" s="323" t="s">
        <v>125</v>
      </c>
      <c r="B12" s="324" t="s">
        <v>212</v>
      </c>
      <c r="C12" s="325">
        <v>4000</v>
      </c>
    </row>
    <row r="13" spans="1:3" ht="18.75" customHeight="1">
      <c r="A13" s="323"/>
      <c r="B13" s="324"/>
      <c r="C13" s="325"/>
    </row>
    <row r="14" spans="1:3" ht="37.5" customHeight="1">
      <c r="A14" s="50" t="s">
        <v>127</v>
      </c>
      <c r="B14" s="51" t="s">
        <v>579</v>
      </c>
      <c r="C14" s="49">
        <v>4000</v>
      </c>
    </row>
    <row r="15" spans="1:3" ht="37.5" customHeight="1">
      <c r="A15" s="332" t="s">
        <v>143</v>
      </c>
      <c r="B15" s="329" t="s">
        <v>379</v>
      </c>
      <c r="C15" s="326">
        <v>10000</v>
      </c>
    </row>
    <row r="16" spans="1:3" ht="37.5" customHeight="1">
      <c r="A16" s="333"/>
      <c r="B16" s="330"/>
      <c r="C16" s="327"/>
    </row>
    <row r="17" spans="1:3" ht="37.5" customHeight="1">
      <c r="A17" s="333"/>
      <c r="B17" s="330"/>
      <c r="C17" s="327"/>
    </row>
    <row r="18" spans="1:3" ht="37.5" customHeight="1">
      <c r="A18" s="333"/>
      <c r="B18" s="330"/>
      <c r="C18" s="327"/>
    </row>
    <row r="19" spans="1:3" ht="37.5" customHeight="1">
      <c r="A19" s="333"/>
      <c r="B19" s="330"/>
      <c r="C19" s="327"/>
    </row>
    <row r="20" spans="1:3" ht="37.5" customHeight="1">
      <c r="A20" s="333"/>
      <c r="B20" s="330"/>
      <c r="C20" s="327"/>
    </row>
    <row r="21" spans="1:3" ht="37.5" customHeight="1">
      <c r="A21" s="334"/>
      <c r="B21" s="331"/>
      <c r="C21" s="328"/>
    </row>
    <row r="22" spans="1:3" ht="25.5" customHeight="1" thickBot="1">
      <c r="A22" s="321" t="s">
        <v>213</v>
      </c>
      <c r="B22" s="322"/>
      <c r="C22" s="52">
        <f>C8+C9+C10+C11+C12+C14+C15</f>
        <v>45000</v>
      </c>
    </row>
  </sheetData>
  <mergeCells count="13">
    <mergeCell ref="A22:B22"/>
    <mergeCell ref="A12:A13"/>
    <mergeCell ref="B12:B13"/>
    <mergeCell ref="C12:C13"/>
    <mergeCell ref="C15:C21"/>
    <mergeCell ref="B15:B21"/>
    <mergeCell ref="A15:A21"/>
    <mergeCell ref="A1:C1"/>
    <mergeCell ref="A2:C2"/>
    <mergeCell ref="A3:C3"/>
    <mergeCell ref="B5:B7"/>
    <mergeCell ref="A5:A7"/>
    <mergeCell ref="C5:C7"/>
  </mergeCells>
  <hyperlinks>
    <hyperlink ref="B12" r:id="rId1" display="http://www.bibliotekapttk.pl/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Normal="100" workbookViewId="0">
      <selection activeCell="C8" sqref="C8"/>
    </sheetView>
  </sheetViews>
  <sheetFormatPr defaultRowHeight="14.4"/>
  <cols>
    <col min="2" max="2" width="28.88671875" customWidth="1"/>
    <col min="3" max="3" width="19.33203125" customWidth="1"/>
  </cols>
  <sheetData>
    <row r="1" spans="1:3" ht="18">
      <c r="A1" s="340" t="s">
        <v>303</v>
      </c>
      <c r="B1" s="341"/>
      <c r="C1" s="342"/>
    </row>
    <row r="2" spans="1:3">
      <c r="A2" s="310" t="s">
        <v>315</v>
      </c>
      <c r="B2" s="343"/>
      <c r="C2" s="344"/>
    </row>
    <row r="3" spans="1:3">
      <c r="A3" s="345" t="s">
        <v>304</v>
      </c>
      <c r="B3" s="346"/>
      <c r="C3" s="347"/>
    </row>
    <row r="4" spans="1:3">
      <c r="A4" s="53"/>
      <c r="B4" s="53"/>
      <c r="C4" s="53"/>
    </row>
    <row r="5" spans="1:3" ht="15" customHeight="1">
      <c r="A5" s="348" t="s">
        <v>206</v>
      </c>
      <c r="B5" s="348" t="s">
        <v>207</v>
      </c>
      <c r="C5" s="348" t="s">
        <v>763</v>
      </c>
    </row>
    <row r="6" spans="1:3">
      <c r="A6" s="350"/>
      <c r="B6" s="350"/>
      <c r="C6" s="349"/>
    </row>
    <row r="7" spans="1:3">
      <c r="A7" s="350"/>
      <c r="B7" s="350"/>
      <c r="C7" s="349"/>
    </row>
    <row r="8" spans="1:3" ht="21.75" customHeight="1">
      <c r="A8" s="337" t="s">
        <v>3</v>
      </c>
      <c r="B8" s="72" t="s">
        <v>215</v>
      </c>
      <c r="C8" s="73">
        <v>25000</v>
      </c>
    </row>
    <row r="9" spans="1:3" ht="26.1" customHeight="1">
      <c r="A9" s="337"/>
      <c r="B9" s="72" t="s">
        <v>216</v>
      </c>
      <c r="C9" s="73">
        <v>10000</v>
      </c>
    </row>
    <row r="10" spans="1:3" ht="42" customHeight="1">
      <c r="A10" s="74" t="s">
        <v>99</v>
      </c>
      <c r="B10" s="75" t="s">
        <v>217</v>
      </c>
      <c r="C10" s="73">
        <v>2600</v>
      </c>
    </row>
    <row r="11" spans="1:3" ht="27.75" customHeight="1">
      <c r="A11" s="337" t="s">
        <v>118</v>
      </c>
      <c r="B11" s="72" t="s">
        <v>218</v>
      </c>
      <c r="C11" s="73"/>
    </row>
    <row r="12" spans="1:3" ht="23.25" customHeight="1">
      <c r="A12" s="337"/>
      <c r="B12" s="72" t="s">
        <v>219</v>
      </c>
      <c r="C12" s="116">
        <v>60000</v>
      </c>
    </row>
    <row r="13" spans="1:3" ht="18" customHeight="1">
      <c r="A13" s="337"/>
      <c r="B13" s="72" t="s">
        <v>220</v>
      </c>
      <c r="C13" s="122"/>
    </row>
    <row r="14" spans="1:3" ht="18" customHeight="1">
      <c r="A14" s="337"/>
      <c r="B14" s="72" t="s">
        <v>216</v>
      </c>
      <c r="C14" s="73">
        <v>10000</v>
      </c>
    </row>
    <row r="15" spans="1:3" ht="46.5" customHeight="1">
      <c r="A15" s="337" t="s">
        <v>123</v>
      </c>
      <c r="B15" s="72" t="s">
        <v>221</v>
      </c>
      <c r="C15" s="338">
        <v>2000</v>
      </c>
    </row>
    <row r="16" spans="1:3" ht="34.5" customHeight="1">
      <c r="A16" s="337"/>
      <c r="B16" s="72" t="s">
        <v>222</v>
      </c>
      <c r="C16" s="339"/>
    </row>
    <row r="17" spans="1:3" ht="23.25" customHeight="1">
      <c r="A17" s="337"/>
      <c r="B17" s="76" t="s">
        <v>580</v>
      </c>
      <c r="C17" s="73">
        <v>10000</v>
      </c>
    </row>
    <row r="18" spans="1:3" ht="22.5" customHeight="1">
      <c r="A18" s="335" t="s">
        <v>223</v>
      </c>
      <c r="B18" s="336"/>
      <c r="C18" s="77">
        <f>SUM(C8:C17)</f>
        <v>119600</v>
      </c>
    </row>
    <row r="19" spans="1:3">
      <c r="A19" s="70"/>
      <c r="B19" s="70"/>
      <c r="C19" s="71"/>
    </row>
  </sheetData>
  <mergeCells count="11">
    <mergeCell ref="A1:C1"/>
    <mergeCell ref="A2:C2"/>
    <mergeCell ref="A3:C3"/>
    <mergeCell ref="C5:C7"/>
    <mergeCell ref="B5:B7"/>
    <mergeCell ref="A5:A7"/>
    <mergeCell ref="A18:B18"/>
    <mergeCell ref="A8:A9"/>
    <mergeCell ref="A11:A14"/>
    <mergeCell ref="A15:A17"/>
    <mergeCell ref="C15:C16"/>
  </mergeCells>
  <hyperlinks>
    <hyperlink ref="B10" r:id="rId1" display="http://www.turysta/" xr:uid="{00000000-0004-0000-0300-000000000000}"/>
  </hyperlinks>
  <pageMargins left="0.7" right="0.7" top="0.75" bottom="0.75" header="0.3" footer="0.3"/>
  <pageSetup paperSize="9" scale="76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workbookViewId="0">
      <selection activeCell="F33" sqref="F33:F35"/>
    </sheetView>
  </sheetViews>
  <sheetFormatPr defaultRowHeight="14.4"/>
  <cols>
    <col min="1" max="1" width="6" customWidth="1"/>
    <col min="2" max="2" width="14.5546875" customWidth="1"/>
    <col min="3" max="3" width="20.6640625" customWidth="1"/>
    <col min="4" max="4" width="18.109375" customWidth="1"/>
    <col min="5" max="6" width="18.5546875" customWidth="1"/>
  </cols>
  <sheetData>
    <row r="1" spans="1:9">
      <c r="A1" s="358" t="s">
        <v>393</v>
      </c>
      <c r="B1" s="349"/>
      <c r="C1" s="349"/>
      <c r="D1" s="349"/>
      <c r="E1" s="349"/>
      <c r="F1" s="349"/>
    </row>
    <row r="2" spans="1:9">
      <c r="A2" s="376" t="s">
        <v>394</v>
      </c>
      <c r="B2" s="360"/>
      <c r="C2" s="360"/>
      <c r="D2" s="360"/>
      <c r="E2" s="360"/>
      <c r="F2" s="377"/>
    </row>
    <row r="3" spans="1:9">
      <c r="A3" s="378"/>
      <c r="B3" s="364"/>
      <c r="C3" s="364"/>
      <c r="D3" s="364"/>
      <c r="E3" s="364"/>
      <c r="F3" s="379"/>
    </row>
    <row r="4" spans="1:9">
      <c r="A4" s="100"/>
      <c r="B4" s="101"/>
      <c r="C4" s="101"/>
      <c r="D4" s="101"/>
    </row>
    <row r="5" spans="1:9" ht="15" customHeight="1">
      <c r="A5" s="353" t="s">
        <v>388</v>
      </c>
      <c r="B5" s="355" t="s">
        <v>395</v>
      </c>
      <c r="C5" s="356"/>
      <c r="D5" s="356"/>
      <c r="E5" s="389" t="s">
        <v>427</v>
      </c>
      <c r="F5" s="389" t="s">
        <v>426</v>
      </c>
    </row>
    <row r="6" spans="1:9">
      <c r="A6" s="354"/>
      <c r="B6" s="357"/>
      <c r="C6" s="357"/>
      <c r="D6" s="357"/>
      <c r="E6" s="390"/>
      <c r="F6" s="390"/>
    </row>
    <row r="7" spans="1:9">
      <c r="A7" s="97">
        <v>1</v>
      </c>
      <c r="B7" s="372" t="s">
        <v>397</v>
      </c>
      <c r="C7" s="372"/>
      <c r="D7" s="372"/>
      <c r="E7" s="98">
        <v>0</v>
      </c>
      <c r="F7" s="98">
        <v>2950</v>
      </c>
      <c r="G7" s="351" t="s">
        <v>396</v>
      </c>
      <c r="H7" s="352"/>
      <c r="I7" s="352"/>
    </row>
    <row r="8" spans="1:9">
      <c r="A8" s="97">
        <v>2</v>
      </c>
      <c r="B8" s="372" t="s">
        <v>399</v>
      </c>
      <c r="C8" s="372"/>
      <c r="D8" s="372"/>
      <c r="E8" s="98">
        <v>0</v>
      </c>
      <c r="F8" s="98">
        <v>3500</v>
      </c>
      <c r="G8" s="1" t="s">
        <v>398</v>
      </c>
      <c r="H8" s="1"/>
      <c r="I8" s="1"/>
    </row>
    <row r="9" spans="1:9">
      <c r="A9" s="97">
        <v>3</v>
      </c>
      <c r="B9" s="372" t="s">
        <v>401</v>
      </c>
      <c r="C9" s="372"/>
      <c r="D9" s="372"/>
      <c r="E9" s="98">
        <v>0</v>
      </c>
      <c r="F9" s="98">
        <v>0</v>
      </c>
      <c r="G9" s="1" t="s">
        <v>400</v>
      </c>
      <c r="H9" s="1"/>
      <c r="I9" s="1"/>
    </row>
    <row r="10" spans="1:9">
      <c r="A10" s="97">
        <v>4</v>
      </c>
      <c r="B10" s="372" t="s">
        <v>403</v>
      </c>
      <c r="C10" s="372"/>
      <c r="D10" s="372"/>
      <c r="E10" s="98">
        <v>0</v>
      </c>
      <c r="F10" s="98">
        <v>0</v>
      </c>
      <c r="G10" s="1" t="s">
        <v>402</v>
      </c>
      <c r="H10" s="1"/>
      <c r="I10" s="1"/>
    </row>
    <row r="11" spans="1:9">
      <c r="A11" s="97">
        <v>5</v>
      </c>
      <c r="B11" s="372" t="s">
        <v>405</v>
      </c>
      <c r="C11" s="372"/>
      <c r="D11" s="372"/>
      <c r="E11" s="98">
        <v>0</v>
      </c>
      <c r="F11" s="98">
        <v>5500</v>
      </c>
      <c r="G11" s="1" t="s">
        <v>404</v>
      </c>
      <c r="H11" s="1"/>
      <c r="I11" s="1"/>
    </row>
    <row r="12" spans="1:9">
      <c r="A12" s="97">
        <v>6</v>
      </c>
      <c r="B12" s="372" t="s">
        <v>407</v>
      </c>
      <c r="C12" s="372"/>
      <c r="D12" s="372"/>
      <c r="E12" s="98">
        <v>0</v>
      </c>
      <c r="F12" s="98">
        <v>0</v>
      </c>
      <c r="G12" s="1" t="s">
        <v>406</v>
      </c>
      <c r="H12" s="1"/>
      <c r="I12" s="1"/>
    </row>
    <row r="13" spans="1:9">
      <c r="A13" s="97">
        <v>7</v>
      </c>
      <c r="B13" s="372" t="s">
        <v>409</v>
      </c>
      <c r="C13" s="372"/>
      <c r="D13" s="372"/>
      <c r="E13" s="98">
        <v>0</v>
      </c>
      <c r="F13" s="98">
        <v>1800</v>
      </c>
      <c r="G13" s="1" t="s">
        <v>408</v>
      </c>
      <c r="H13" s="1"/>
      <c r="I13" s="1"/>
    </row>
    <row r="14" spans="1:9">
      <c r="A14" s="97">
        <v>8</v>
      </c>
      <c r="B14" s="372" t="s">
        <v>411</v>
      </c>
      <c r="C14" s="372"/>
      <c r="D14" s="372"/>
      <c r="E14" s="98">
        <v>0</v>
      </c>
      <c r="F14" s="98">
        <v>5100</v>
      </c>
      <c r="G14" s="1" t="s">
        <v>410</v>
      </c>
      <c r="H14" s="1"/>
      <c r="I14" s="1"/>
    </row>
    <row r="15" spans="1:9">
      <c r="A15" s="97">
        <v>9</v>
      </c>
      <c r="B15" s="372" t="s">
        <v>412</v>
      </c>
      <c r="C15" s="372"/>
      <c r="D15" s="372"/>
      <c r="E15" s="98">
        <v>0</v>
      </c>
      <c r="F15" s="98">
        <v>1900</v>
      </c>
    </row>
    <row r="16" spans="1:9">
      <c r="A16" s="97">
        <v>10</v>
      </c>
      <c r="B16" s="372" t="s">
        <v>413</v>
      </c>
      <c r="C16" s="372"/>
      <c r="D16" s="372"/>
      <c r="E16" s="98">
        <v>0</v>
      </c>
      <c r="F16" s="98">
        <v>2500</v>
      </c>
    </row>
    <row r="17" spans="1:6">
      <c r="A17" s="97">
        <v>11</v>
      </c>
      <c r="B17" s="372" t="s">
        <v>414</v>
      </c>
      <c r="C17" s="372"/>
      <c r="D17" s="372"/>
      <c r="E17" s="98">
        <v>0</v>
      </c>
      <c r="F17" s="98">
        <v>0</v>
      </c>
    </row>
    <row r="18" spans="1:6">
      <c r="A18" s="97">
        <v>12</v>
      </c>
      <c r="B18" s="372" t="s">
        <v>415</v>
      </c>
      <c r="C18" s="372"/>
      <c r="D18" s="372"/>
      <c r="E18" s="98">
        <v>0</v>
      </c>
      <c r="F18" s="98">
        <v>3400</v>
      </c>
    </row>
    <row r="19" spans="1:6">
      <c r="A19" s="97">
        <v>13</v>
      </c>
      <c r="B19" s="372" t="s">
        <v>416</v>
      </c>
      <c r="C19" s="372"/>
      <c r="D19" s="372"/>
      <c r="E19" s="98">
        <v>0</v>
      </c>
      <c r="F19" s="98">
        <v>2400</v>
      </c>
    </row>
    <row r="20" spans="1:6">
      <c r="A20" s="97">
        <v>14</v>
      </c>
      <c r="B20" s="372" t="s">
        <v>417</v>
      </c>
      <c r="C20" s="372"/>
      <c r="D20" s="372"/>
      <c r="E20" s="98">
        <v>0</v>
      </c>
      <c r="F20" s="98">
        <v>4150</v>
      </c>
    </row>
    <row r="21" spans="1:6">
      <c r="A21" s="97">
        <v>15</v>
      </c>
      <c r="B21" s="372" t="s">
        <v>418</v>
      </c>
      <c r="C21" s="372"/>
      <c r="D21" s="372"/>
      <c r="E21" s="98">
        <v>0</v>
      </c>
      <c r="F21" s="98">
        <v>6750</v>
      </c>
    </row>
    <row r="22" spans="1:6">
      <c r="A22" s="97">
        <v>16</v>
      </c>
      <c r="B22" s="372" t="s">
        <v>419</v>
      </c>
      <c r="C22" s="372"/>
      <c r="D22" s="372"/>
      <c r="E22" s="98">
        <v>0</v>
      </c>
      <c r="F22" s="98">
        <v>0</v>
      </c>
    </row>
    <row r="23" spans="1:6">
      <c r="A23" s="97">
        <v>17</v>
      </c>
      <c r="B23" s="372" t="s">
        <v>420</v>
      </c>
      <c r="C23" s="372"/>
      <c r="D23" s="372"/>
      <c r="E23" s="98">
        <v>0</v>
      </c>
      <c r="F23" s="98">
        <v>0</v>
      </c>
    </row>
    <row r="24" spans="1:6">
      <c r="A24" s="97">
        <v>18</v>
      </c>
      <c r="B24" s="372" t="s">
        <v>421</v>
      </c>
      <c r="C24" s="372"/>
      <c r="D24" s="372"/>
      <c r="E24" s="98">
        <v>0</v>
      </c>
      <c r="F24" s="98">
        <v>3650</v>
      </c>
    </row>
    <row r="25" spans="1:6">
      <c r="A25" s="97">
        <v>19</v>
      </c>
      <c r="B25" s="372" t="s">
        <v>422</v>
      </c>
      <c r="C25" s="372"/>
      <c r="D25" s="372"/>
      <c r="E25" s="98">
        <v>0</v>
      </c>
      <c r="F25" s="98">
        <v>0</v>
      </c>
    </row>
    <row r="26" spans="1:6">
      <c r="A26" s="97">
        <v>20</v>
      </c>
      <c r="B26" s="372" t="s">
        <v>423</v>
      </c>
      <c r="C26" s="372"/>
      <c r="D26" s="372"/>
      <c r="E26" s="98">
        <v>0</v>
      </c>
      <c r="F26" s="98">
        <v>0</v>
      </c>
    </row>
    <row r="27" spans="1:6">
      <c r="A27" s="97">
        <v>21</v>
      </c>
      <c r="B27" s="372" t="s">
        <v>424</v>
      </c>
      <c r="C27" s="372"/>
      <c r="D27" s="372"/>
      <c r="E27" s="98">
        <v>0</v>
      </c>
      <c r="F27" s="98">
        <v>2000</v>
      </c>
    </row>
    <row r="28" spans="1:6" ht="15" thickBot="1">
      <c r="A28" s="391" t="s">
        <v>389</v>
      </c>
      <c r="B28" s="392"/>
      <c r="C28" s="392"/>
      <c r="D28" s="392"/>
      <c r="E28" s="99">
        <f>SUM(E7:E27)</f>
        <v>0</v>
      </c>
      <c r="F28" s="99">
        <f>SUM(F7:F27)</f>
        <v>45600</v>
      </c>
    </row>
    <row r="29" spans="1:6">
      <c r="A29" s="1"/>
      <c r="B29" s="352"/>
      <c r="C29" s="352"/>
      <c r="D29" s="352"/>
    </row>
    <row r="30" spans="1:6" ht="15" thickBot="1">
      <c r="A30" s="1"/>
      <c r="B30" s="352"/>
      <c r="C30" s="352"/>
      <c r="D30" s="352"/>
    </row>
    <row r="31" spans="1:6">
      <c r="A31" s="384">
        <v>1</v>
      </c>
      <c r="B31" s="380" t="s">
        <v>428</v>
      </c>
      <c r="C31" s="381"/>
      <c r="D31" s="381"/>
      <c r="E31" s="382"/>
      <c r="F31" s="383">
        <f>1722+984</f>
        <v>2706</v>
      </c>
    </row>
    <row r="32" spans="1:6">
      <c r="A32" s="385"/>
      <c r="B32" s="378"/>
      <c r="C32" s="364"/>
      <c r="D32" s="364"/>
      <c r="E32" s="365"/>
      <c r="F32" s="371"/>
    </row>
    <row r="33" spans="1:6">
      <c r="A33" s="366">
        <v>2</v>
      </c>
      <c r="B33" s="359" t="s">
        <v>517</v>
      </c>
      <c r="C33" s="360"/>
      <c r="D33" s="360"/>
      <c r="E33" s="361"/>
      <c r="F33" s="369">
        <f>8000+800+662.4</f>
        <v>9462.4</v>
      </c>
    </row>
    <row r="34" spans="1:6">
      <c r="A34" s="367"/>
      <c r="B34" s="362"/>
      <c r="C34" s="362"/>
      <c r="D34" s="362"/>
      <c r="E34" s="363"/>
      <c r="F34" s="370"/>
    </row>
    <row r="35" spans="1:6">
      <c r="A35" s="368"/>
      <c r="B35" s="364"/>
      <c r="C35" s="364"/>
      <c r="D35" s="364"/>
      <c r="E35" s="365"/>
      <c r="F35" s="371"/>
    </row>
    <row r="36" spans="1:6" ht="15" thickBot="1">
      <c r="A36" s="386" t="s">
        <v>391</v>
      </c>
      <c r="B36" s="387"/>
      <c r="C36" s="387"/>
      <c r="D36" s="387"/>
      <c r="E36" s="388"/>
      <c r="F36" s="99">
        <f>SUM(F31:F34)</f>
        <v>12168.4</v>
      </c>
    </row>
    <row r="37" spans="1:6" ht="15" thickBot="1">
      <c r="A37" s="1"/>
      <c r="B37" s="1"/>
      <c r="C37" s="1"/>
      <c r="D37" s="1"/>
    </row>
    <row r="38" spans="1:6" ht="15" thickBot="1">
      <c r="A38" s="373" t="s">
        <v>425</v>
      </c>
      <c r="B38" s="374"/>
      <c r="C38" s="374"/>
      <c r="D38" s="374"/>
      <c r="E38" s="375"/>
      <c r="F38" s="103">
        <f>F28+F36</f>
        <v>57768.4</v>
      </c>
    </row>
  </sheetData>
  <mergeCells count="39">
    <mergeCell ref="A38:E38"/>
    <mergeCell ref="A2:F3"/>
    <mergeCell ref="B31:E32"/>
    <mergeCell ref="F31:F32"/>
    <mergeCell ref="A31:A32"/>
    <mergeCell ref="A36:E36"/>
    <mergeCell ref="E5:E6"/>
    <mergeCell ref="F5:F6"/>
    <mergeCell ref="B30:D30"/>
    <mergeCell ref="B24:D24"/>
    <mergeCell ref="B25:D25"/>
    <mergeCell ref="B26:D26"/>
    <mergeCell ref="B27:D27"/>
    <mergeCell ref="B16:D16"/>
    <mergeCell ref="B17:D17"/>
    <mergeCell ref="A28:D28"/>
    <mergeCell ref="B29:D29"/>
    <mergeCell ref="B18:D18"/>
    <mergeCell ref="B19:D19"/>
    <mergeCell ref="B20:D20"/>
    <mergeCell ref="B21:D21"/>
    <mergeCell ref="B22:D22"/>
    <mergeCell ref="B23:D23"/>
    <mergeCell ref="G7:I7"/>
    <mergeCell ref="A5:A6"/>
    <mergeCell ref="B5:D6"/>
    <mergeCell ref="A1:F1"/>
    <mergeCell ref="B33:E35"/>
    <mergeCell ref="A33:A35"/>
    <mergeCell ref="F33:F35"/>
    <mergeCell ref="B10:D10"/>
    <mergeCell ref="B11:D11"/>
    <mergeCell ref="B12:D12"/>
    <mergeCell ref="B7:D7"/>
    <mergeCell ref="B8:D8"/>
    <mergeCell ref="B9:D9"/>
    <mergeCell ref="B13:D13"/>
    <mergeCell ref="B14:D14"/>
    <mergeCell ref="B15:D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"/>
  <sheetViews>
    <sheetView workbookViewId="0">
      <selection activeCell="G27" sqref="G27"/>
    </sheetView>
  </sheetViews>
  <sheetFormatPr defaultColWidth="9.109375" defaultRowHeight="13.8"/>
  <cols>
    <col min="1" max="1" width="9.109375" style="1"/>
    <col min="2" max="2" width="11.44140625" style="1" customWidth="1"/>
    <col min="3" max="3" width="10.44140625" style="1" customWidth="1"/>
    <col min="4" max="4" width="9.109375" style="1" customWidth="1"/>
    <col min="5" max="5" width="16.88671875" style="1" customWidth="1"/>
    <col min="6" max="6" width="17" style="1" customWidth="1"/>
    <col min="7" max="7" width="18.5546875" style="1" customWidth="1"/>
    <col min="8" max="8" width="14.88671875" style="1" customWidth="1"/>
    <col min="9" max="9" width="13.6640625" style="1" customWidth="1"/>
    <col min="10" max="10" width="13.88671875" style="1" customWidth="1"/>
    <col min="11" max="16384" width="9.109375" style="1"/>
  </cols>
  <sheetData>
    <row r="1" spans="1:16" ht="14.4">
      <c r="A1" s="399" t="s">
        <v>515</v>
      </c>
      <c r="B1" s="400"/>
      <c r="C1" s="400"/>
      <c r="D1" s="400"/>
      <c r="E1" s="400"/>
      <c r="F1" s="400"/>
      <c r="G1" s="400"/>
      <c r="H1" s="400"/>
      <c r="I1" s="400"/>
      <c r="J1" s="400"/>
      <c r="K1" s="95"/>
      <c r="L1" s="96"/>
      <c r="M1" s="96"/>
      <c r="N1" s="96"/>
      <c r="O1" s="30"/>
      <c r="P1" s="30"/>
    </row>
    <row r="2" spans="1:16" ht="14.4">
      <c r="A2" s="397" t="s">
        <v>516</v>
      </c>
      <c r="B2" s="398"/>
      <c r="C2" s="398"/>
      <c r="D2" s="398"/>
      <c r="E2" s="398"/>
      <c r="F2" s="398"/>
      <c r="G2" s="398"/>
      <c r="H2" s="398"/>
      <c r="I2" s="398"/>
      <c r="J2" s="398"/>
      <c r="K2" s="118"/>
      <c r="L2" s="119"/>
      <c r="M2" s="119"/>
      <c r="N2" s="119"/>
      <c r="O2" s="30"/>
      <c r="P2" s="30"/>
    </row>
    <row r="3" spans="1:16">
      <c r="A3" s="405" t="s">
        <v>388</v>
      </c>
      <c r="B3" s="337" t="s">
        <v>429</v>
      </c>
      <c r="C3" s="337"/>
      <c r="D3" s="337"/>
      <c r="E3" s="406" t="s">
        <v>430</v>
      </c>
      <c r="F3" s="407"/>
      <c r="G3" s="407"/>
      <c r="H3" s="407"/>
      <c r="I3" s="408"/>
      <c r="J3" s="393" t="s">
        <v>503</v>
      </c>
      <c r="K3" s="94"/>
      <c r="L3" s="30"/>
      <c r="M3" s="30"/>
      <c r="N3" s="30"/>
      <c r="O3" s="30"/>
      <c r="P3" s="30"/>
    </row>
    <row r="4" spans="1:16">
      <c r="A4" s="405"/>
      <c r="B4" s="337"/>
      <c r="C4" s="337"/>
      <c r="D4" s="337"/>
      <c r="E4" s="409"/>
      <c r="F4" s="410"/>
      <c r="G4" s="410"/>
      <c r="H4" s="410"/>
      <c r="I4" s="411"/>
      <c r="J4" s="393"/>
      <c r="K4" s="94"/>
      <c r="L4" s="30"/>
      <c r="M4" s="30"/>
      <c r="N4" s="30"/>
      <c r="O4" s="30"/>
      <c r="P4" s="30"/>
    </row>
    <row r="5" spans="1:16">
      <c r="A5" s="104">
        <v>1</v>
      </c>
      <c r="B5" s="401" t="s">
        <v>507</v>
      </c>
      <c r="C5" s="401"/>
      <c r="D5" s="401"/>
      <c r="E5" s="402" t="s">
        <v>508</v>
      </c>
      <c r="F5" s="403"/>
      <c r="G5" s="403"/>
      <c r="H5" s="403"/>
      <c r="I5" s="404"/>
      <c r="J5" s="117">
        <v>100000</v>
      </c>
      <c r="K5" s="94"/>
      <c r="L5" s="30"/>
      <c r="M5" s="30"/>
      <c r="N5" s="30"/>
      <c r="O5" s="30"/>
      <c r="P5" s="30"/>
    </row>
    <row r="6" spans="1:16">
      <c r="A6" s="104">
        <v>2</v>
      </c>
      <c r="B6" s="401" t="s">
        <v>509</v>
      </c>
      <c r="C6" s="401"/>
      <c r="D6" s="401"/>
      <c r="E6" s="402" t="s">
        <v>510</v>
      </c>
      <c r="F6" s="403"/>
      <c r="G6" s="403"/>
      <c r="H6" s="403"/>
      <c r="I6" s="404"/>
      <c r="J6" s="117">
        <v>61610.31</v>
      </c>
      <c r="K6" s="94"/>
      <c r="L6" s="30"/>
      <c r="M6" s="30"/>
      <c r="N6" s="30"/>
      <c r="O6" s="30"/>
      <c r="P6" s="30"/>
    </row>
    <row r="7" spans="1:16">
      <c r="A7" s="104">
        <v>3</v>
      </c>
      <c r="B7" s="401" t="s">
        <v>511</v>
      </c>
      <c r="C7" s="401"/>
      <c r="D7" s="401"/>
      <c r="E7" s="402" t="s">
        <v>512</v>
      </c>
      <c r="F7" s="403"/>
      <c r="G7" s="403"/>
      <c r="H7" s="403"/>
      <c r="I7" s="404"/>
      <c r="J7" s="117">
        <v>4200</v>
      </c>
      <c r="K7" s="94"/>
      <c r="L7" s="30"/>
      <c r="M7" s="30"/>
      <c r="N7" s="30"/>
      <c r="O7" s="30"/>
      <c r="P7" s="30"/>
    </row>
    <row r="8" spans="1:16">
      <c r="A8" s="104">
        <v>4</v>
      </c>
      <c r="B8" s="401" t="s">
        <v>513</v>
      </c>
      <c r="C8" s="401"/>
      <c r="D8" s="401"/>
      <c r="E8" s="402" t="s">
        <v>514</v>
      </c>
      <c r="F8" s="403"/>
      <c r="G8" s="403"/>
      <c r="H8" s="403"/>
      <c r="I8" s="404"/>
      <c r="J8" s="117">
        <v>23450</v>
      </c>
      <c r="K8" s="94"/>
      <c r="L8" s="30"/>
      <c r="M8" s="30"/>
      <c r="N8" s="30"/>
      <c r="O8" s="30"/>
      <c r="P8" s="30"/>
    </row>
    <row r="9" spans="1:16" ht="14.4">
      <c r="A9" s="394" t="s">
        <v>391</v>
      </c>
      <c r="B9" s="395"/>
      <c r="C9" s="395"/>
      <c r="D9" s="395"/>
      <c r="E9" s="395"/>
      <c r="F9" s="395"/>
      <c r="G9" s="395"/>
      <c r="H9" s="395"/>
      <c r="I9" s="396"/>
      <c r="J9" s="113">
        <f>SUM(J5:J8)</f>
        <v>189260.31</v>
      </c>
      <c r="K9" s="94"/>
      <c r="L9" s="30"/>
      <c r="M9" s="30"/>
      <c r="N9" s="30"/>
      <c r="O9" s="30"/>
      <c r="P9" s="30"/>
    </row>
  </sheetData>
  <mergeCells count="15">
    <mergeCell ref="J3:J4"/>
    <mergeCell ref="A9:I9"/>
    <mergeCell ref="A2:J2"/>
    <mergeCell ref="A1:J1"/>
    <mergeCell ref="B7:D7"/>
    <mergeCell ref="E7:I7"/>
    <mergeCell ref="B8:D8"/>
    <mergeCell ref="E8:I8"/>
    <mergeCell ref="A3:A4"/>
    <mergeCell ref="B3:D4"/>
    <mergeCell ref="E3:I4"/>
    <mergeCell ref="B5:D5"/>
    <mergeCell ref="E5:I5"/>
    <mergeCell ref="B6:D6"/>
    <mergeCell ref="E6:I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5"/>
  <sheetViews>
    <sheetView workbookViewId="0">
      <selection activeCell="L10" sqref="L10"/>
    </sheetView>
  </sheetViews>
  <sheetFormatPr defaultColWidth="9.109375" defaultRowHeight="13.8"/>
  <cols>
    <col min="1" max="1" width="6.88671875" style="1" customWidth="1"/>
    <col min="2" max="4" width="9.109375" style="1"/>
    <col min="5" max="5" width="16" style="1" customWidth="1"/>
    <col min="6" max="6" width="13" style="1" customWidth="1"/>
    <col min="7" max="7" width="13.44140625" style="1" customWidth="1"/>
    <col min="8" max="8" width="13.33203125" style="1" customWidth="1"/>
    <col min="9" max="9" width="50.44140625" style="1" bestFit="1" customWidth="1"/>
    <col min="10" max="10" width="13.6640625" style="1" customWidth="1"/>
    <col min="11" max="16384" width="9.109375" style="1"/>
  </cols>
  <sheetData>
    <row r="1" spans="1:16" ht="17.399999999999999">
      <c r="A1" s="479" t="s">
        <v>504</v>
      </c>
      <c r="B1" s="476"/>
      <c r="C1" s="476"/>
      <c r="D1" s="476"/>
      <c r="E1" s="476"/>
      <c r="F1" s="476"/>
      <c r="G1" s="476"/>
      <c r="H1" s="476"/>
      <c r="I1" s="476"/>
      <c r="J1" s="476"/>
      <c r="K1" s="102"/>
      <c r="M1"/>
      <c r="N1"/>
      <c r="O1"/>
      <c r="P1"/>
    </row>
    <row r="2" spans="1:16" ht="14.4">
      <c r="A2" s="480" t="s">
        <v>505</v>
      </c>
      <c r="B2" s="476"/>
      <c r="C2" s="476"/>
      <c r="D2" s="476"/>
      <c r="E2" s="476"/>
      <c r="F2" s="476"/>
      <c r="G2" s="476"/>
      <c r="H2" s="476"/>
      <c r="I2" s="476"/>
      <c r="J2" s="476"/>
      <c r="K2" s="102"/>
      <c r="M2"/>
      <c r="N2"/>
      <c r="O2"/>
      <c r="P2"/>
    </row>
    <row r="3" spans="1:16" ht="14.4">
      <c r="A3" s="313" t="s">
        <v>506</v>
      </c>
      <c r="B3" s="476"/>
      <c r="C3" s="476"/>
      <c r="D3" s="476"/>
      <c r="E3" s="476"/>
      <c r="F3" s="476"/>
      <c r="G3" s="476"/>
      <c r="H3" s="476"/>
      <c r="I3" s="476"/>
      <c r="J3" s="476"/>
      <c r="K3" s="102"/>
      <c r="M3"/>
      <c r="N3"/>
      <c r="O3"/>
      <c r="P3"/>
    </row>
    <row r="4" spans="1:16">
      <c r="A4" s="405" t="s">
        <v>388</v>
      </c>
      <c r="B4" s="337" t="s">
        <v>467</v>
      </c>
      <c r="C4" s="357"/>
      <c r="D4" s="357"/>
      <c r="E4" s="412" t="s">
        <v>468</v>
      </c>
      <c r="F4" s="413"/>
      <c r="G4" s="413"/>
      <c r="H4" s="414"/>
      <c r="I4" s="337" t="s">
        <v>498</v>
      </c>
      <c r="J4" s="478" t="s">
        <v>503</v>
      </c>
    </row>
    <row r="5" spans="1:16">
      <c r="A5" s="405"/>
      <c r="B5" s="357"/>
      <c r="C5" s="357"/>
      <c r="D5" s="357"/>
      <c r="E5" s="415"/>
      <c r="F5" s="416"/>
      <c r="G5" s="416"/>
      <c r="H5" s="417"/>
      <c r="I5" s="337"/>
      <c r="J5" s="318"/>
    </row>
    <row r="6" spans="1:16">
      <c r="A6" s="418">
        <v>1</v>
      </c>
      <c r="B6" s="420" t="s">
        <v>469</v>
      </c>
      <c r="C6" s="421"/>
      <c r="D6" s="422"/>
      <c r="E6" s="426" t="s">
        <v>470</v>
      </c>
      <c r="F6" s="427"/>
      <c r="G6" s="427"/>
      <c r="H6" s="428"/>
      <c r="I6" s="112" t="s">
        <v>499</v>
      </c>
      <c r="J6" s="111">
        <v>2490</v>
      </c>
    </row>
    <row r="7" spans="1:16">
      <c r="A7" s="419"/>
      <c r="B7" s="423"/>
      <c r="C7" s="424"/>
      <c r="D7" s="425"/>
      <c r="E7" s="426" t="s">
        <v>471</v>
      </c>
      <c r="F7" s="427"/>
      <c r="G7" s="427"/>
      <c r="H7" s="428"/>
      <c r="I7" s="112" t="s">
        <v>500</v>
      </c>
      <c r="J7" s="111">
        <v>1190</v>
      </c>
    </row>
    <row r="8" spans="1:16">
      <c r="A8" s="429">
        <v>2</v>
      </c>
      <c r="B8" s="431" t="s">
        <v>472</v>
      </c>
      <c r="C8" s="432"/>
      <c r="D8" s="433"/>
      <c r="E8" s="437" t="s">
        <v>473</v>
      </c>
      <c r="F8" s="438"/>
      <c r="G8" s="438"/>
      <c r="H8" s="439"/>
      <c r="I8" s="113" t="s">
        <v>499</v>
      </c>
      <c r="J8" s="12">
        <v>2160</v>
      </c>
    </row>
    <row r="9" spans="1:16">
      <c r="A9" s="430"/>
      <c r="B9" s="434"/>
      <c r="C9" s="435"/>
      <c r="D9" s="436"/>
      <c r="E9" s="437" t="s">
        <v>474</v>
      </c>
      <c r="F9" s="438"/>
      <c r="G9" s="438"/>
      <c r="H9" s="439"/>
      <c r="I9" s="113" t="s">
        <v>500</v>
      </c>
      <c r="J9" s="12">
        <v>860</v>
      </c>
    </row>
    <row r="10" spans="1:16">
      <c r="A10" s="440">
        <v>3</v>
      </c>
      <c r="B10" s="420" t="s">
        <v>475</v>
      </c>
      <c r="C10" s="421"/>
      <c r="D10" s="422"/>
      <c r="E10" s="426" t="s">
        <v>476</v>
      </c>
      <c r="F10" s="427"/>
      <c r="G10" s="427"/>
      <c r="H10" s="428"/>
      <c r="I10" s="112" t="s">
        <v>499</v>
      </c>
      <c r="J10" s="111">
        <v>2340</v>
      </c>
    </row>
    <row r="11" spans="1:16">
      <c r="A11" s="441"/>
      <c r="B11" s="434"/>
      <c r="C11" s="435"/>
      <c r="D11" s="436"/>
      <c r="E11" s="426" t="s">
        <v>476</v>
      </c>
      <c r="F11" s="427"/>
      <c r="G11" s="427"/>
      <c r="H11" s="428"/>
      <c r="I11" s="112" t="s">
        <v>500</v>
      </c>
      <c r="J11" s="111">
        <v>1040</v>
      </c>
    </row>
    <row r="12" spans="1:16">
      <c r="A12" s="445">
        <v>4</v>
      </c>
      <c r="B12" s="448" t="s">
        <v>477</v>
      </c>
      <c r="C12" s="449"/>
      <c r="D12" s="450"/>
      <c r="E12" s="442" t="s">
        <v>478</v>
      </c>
      <c r="F12" s="443"/>
      <c r="G12" s="443"/>
      <c r="H12" s="444"/>
      <c r="I12" s="84" t="s">
        <v>501</v>
      </c>
      <c r="J12" s="12">
        <v>700</v>
      </c>
    </row>
    <row r="13" spans="1:16">
      <c r="A13" s="446"/>
      <c r="B13" s="451"/>
      <c r="C13" s="452"/>
      <c r="D13" s="453"/>
      <c r="E13" s="442" t="s">
        <v>479</v>
      </c>
      <c r="F13" s="443"/>
      <c r="G13" s="443"/>
      <c r="H13" s="444"/>
      <c r="I13" s="84" t="s">
        <v>499</v>
      </c>
      <c r="J13" s="12">
        <v>2100</v>
      </c>
    </row>
    <row r="14" spans="1:16">
      <c r="A14" s="447"/>
      <c r="B14" s="454"/>
      <c r="C14" s="455"/>
      <c r="D14" s="456"/>
      <c r="E14" s="442" t="s">
        <v>479</v>
      </c>
      <c r="F14" s="443"/>
      <c r="G14" s="443"/>
      <c r="H14" s="444"/>
      <c r="I14" s="84" t="s">
        <v>500</v>
      </c>
      <c r="J14" s="12">
        <v>800</v>
      </c>
    </row>
    <row r="15" spans="1:16">
      <c r="A15" s="418">
        <v>5</v>
      </c>
      <c r="B15" s="420" t="s">
        <v>480</v>
      </c>
      <c r="C15" s="421"/>
      <c r="D15" s="422"/>
      <c r="E15" s="426" t="s">
        <v>481</v>
      </c>
      <c r="F15" s="427"/>
      <c r="G15" s="427"/>
      <c r="H15" s="428"/>
      <c r="I15" s="112" t="s">
        <v>499</v>
      </c>
      <c r="J15" s="111">
        <v>2550</v>
      </c>
    </row>
    <row r="16" spans="1:16">
      <c r="A16" s="430"/>
      <c r="B16" s="434"/>
      <c r="C16" s="435"/>
      <c r="D16" s="436"/>
      <c r="E16" s="426" t="s">
        <v>482</v>
      </c>
      <c r="F16" s="427"/>
      <c r="G16" s="427"/>
      <c r="H16" s="428"/>
      <c r="I16" s="112" t="s">
        <v>502</v>
      </c>
      <c r="J16" s="111">
        <v>735</v>
      </c>
    </row>
    <row r="17" spans="1:10">
      <c r="A17" s="429">
        <v>6</v>
      </c>
      <c r="B17" s="431" t="s">
        <v>483</v>
      </c>
      <c r="C17" s="432"/>
      <c r="D17" s="433"/>
      <c r="E17" s="437" t="s">
        <v>484</v>
      </c>
      <c r="F17" s="438"/>
      <c r="G17" s="438"/>
      <c r="H17" s="439"/>
      <c r="I17" s="113" t="s">
        <v>499</v>
      </c>
      <c r="J17" s="12">
        <v>3510</v>
      </c>
    </row>
    <row r="18" spans="1:10">
      <c r="A18" s="430"/>
      <c r="B18" s="434"/>
      <c r="C18" s="435"/>
      <c r="D18" s="436"/>
      <c r="E18" s="437" t="s">
        <v>485</v>
      </c>
      <c r="F18" s="438"/>
      <c r="G18" s="438"/>
      <c r="H18" s="439"/>
      <c r="I18" s="113" t="s">
        <v>500</v>
      </c>
      <c r="J18" s="12">
        <v>2210</v>
      </c>
    </row>
    <row r="19" spans="1:10">
      <c r="A19" s="418">
        <v>7</v>
      </c>
      <c r="B19" s="420" t="s">
        <v>486</v>
      </c>
      <c r="C19" s="421"/>
      <c r="D19" s="422"/>
      <c r="E19" s="420" t="s">
        <v>450</v>
      </c>
      <c r="F19" s="421"/>
      <c r="G19" s="421"/>
      <c r="H19" s="422"/>
      <c r="I19" s="112" t="s">
        <v>500</v>
      </c>
      <c r="J19" s="111">
        <v>1730</v>
      </c>
    </row>
    <row r="20" spans="1:10">
      <c r="A20" s="457"/>
      <c r="B20" s="458"/>
      <c r="C20" s="459"/>
      <c r="D20" s="460"/>
      <c r="E20" s="458"/>
      <c r="F20" s="459"/>
      <c r="G20" s="459"/>
      <c r="H20" s="460"/>
      <c r="I20" s="112" t="s">
        <v>499</v>
      </c>
      <c r="J20" s="111">
        <v>3030</v>
      </c>
    </row>
    <row r="21" spans="1:10">
      <c r="A21" s="419"/>
      <c r="B21" s="423"/>
      <c r="C21" s="424"/>
      <c r="D21" s="425"/>
      <c r="E21" s="423"/>
      <c r="F21" s="424"/>
      <c r="G21" s="424"/>
      <c r="H21" s="425"/>
      <c r="I21" s="112" t="s">
        <v>501</v>
      </c>
      <c r="J21" s="111">
        <v>1630</v>
      </c>
    </row>
    <row r="22" spans="1:10">
      <c r="A22" s="445">
        <v>8</v>
      </c>
      <c r="B22" s="448" t="s">
        <v>487</v>
      </c>
      <c r="C22" s="449"/>
      <c r="D22" s="450"/>
      <c r="E22" s="448" t="s">
        <v>488</v>
      </c>
      <c r="F22" s="449"/>
      <c r="G22" s="449"/>
      <c r="H22" s="450"/>
      <c r="I22" s="84" t="s">
        <v>500</v>
      </c>
      <c r="J22" s="12">
        <v>1170</v>
      </c>
    </row>
    <row r="23" spans="1:10">
      <c r="A23" s="446"/>
      <c r="B23" s="451"/>
      <c r="C23" s="452"/>
      <c r="D23" s="453"/>
      <c r="E23" s="451"/>
      <c r="F23" s="452"/>
      <c r="G23" s="452"/>
      <c r="H23" s="453"/>
      <c r="I23" s="84" t="s">
        <v>501</v>
      </c>
      <c r="J23" s="12">
        <v>1070</v>
      </c>
    </row>
    <row r="24" spans="1:10">
      <c r="A24" s="447"/>
      <c r="B24" s="454"/>
      <c r="C24" s="455"/>
      <c r="D24" s="456"/>
      <c r="E24" s="454"/>
      <c r="F24" s="455"/>
      <c r="G24" s="455"/>
      <c r="H24" s="456"/>
      <c r="I24" s="84" t="s">
        <v>499</v>
      </c>
      <c r="J24" s="12">
        <v>2470</v>
      </c>
    </row>
    <row r="25" spans="1:10">
      <c r="A25" s="462">
        <v>9</v>
      </c>
      <c r="B25" s="464" t="s">
        <v>489</v>
      </c>
      <c r="C25" s="465"/>
      <c r="D25" s="466"/>
      <c r="E25" s="470" t="s">
        <v>490</v>
      </c>
      <c r="F25" s="471"/>
      <c r="G25" s="471"/>
      <c r="H25" s="472"/>
      <c r="I25" s="112" t="s">
        <v>500</v>
      </c>
      <c r="J25" s="111">
        <v>1500</v>
      </c>
    </row>
    <row r="26" spans="1:10">
      <c r="A26" s="463"/>
      <c r="B26" s="467"/>
      <c r="C26" s="468"/>
      <c r="D26" s="469"/>
      <c r="E26" s="473"/>
      <c r="F26" s="474"/>
      <c r="G26" s="474"/>
      <c r="H26" s="475"/>
      <c r="I26" s="112" t="s">
        <v>501</v>
      </c>
      <c r="J26" s="111">
        <v>1980</v>
      </c>
    </row>
    <row r="27" spans="1:10">
      <c r="A27" s="445">
        <v>10</v>
      </c>
      <c r="B27" s="448" t="s">
        <v>491</v>
      </c>
      <c r="C27" s="449"/>
      <c r="D27" s="450"/>
      <c r="E27" s="448" t="s">
        <v>492</v>
      </c>
      <c r="F27" s="449"/>
      <c r="G27" s="449"/>
      <c r="H27" s="450"/>
      <c r="I27" s="84" t="s">
        <v>501</v>
      </c>
      <c r="J27" s="78">
        <v>1140</v>
      </c>
    </row>
    <row r="28" spans="1:10">
      <c r="A28" s="446"/>
      <c r="B28" s="451"/>
      <c r="C28" s="452"/>
      <c r="D28" s="453"/>
      <c r="E28" s="451"/>
      <c r="F28" s="452"/>
      <c r="G28" s="452"/>
      <c r="H28" s="453"/>
      <c r="I28" s="84" t="s">
        <v>499</v>
      </c>
      <c r="J28" s="78">
        <v>2540</v>
      </c>
    </row>
    <row r="29" spans="1:10">
      <c r="A29" s="446"/>
      <c r="B29" s="451"/>
      <c r="C29" s="452"/>
      <c r="D29" s="453"/>
      <c r="E29" s="451"/>
      <c r="F29" s="452"/>
      <c r="G29" s="452"/>
      <c r="H29" s="453"/>
      <c r="I29" s="114" t="s">
        <v>500</v>
      </c>
      <c r="J29" s="78">
        <v>1240</v>
      </c>
    </row>
    <row r="30" spans="1:10">
      <c r="A30" s="483">
        <v>11</v>
      </c>
      <c r="B30" s="461" t="s">
        <v>493</v>
      </c>
      <c r="C30" s="461"/>
      <c r="D30" s="461"/>
      <c r="E30" s="461" t="s">
        <v>494</v>
      </c>
      <c r="F30" s="461"/>
      <c r="G30" s="461"/>
      <c r="H30" s="461"/>
      <c r="I30" s="112" t="s">
        <v>500</v>
      </c>
      <c r="J30" s="111">
        <v>2750</v>
      </c>
    </row>
    <row r="31" spans="1:10">
      <c r="A31" s="483"/>
      <c r="B31" s="461"/>
      <c r="C31" s="461"/>
      <c r="D31" s="461"/>
      <c r="E31" s="461"/>
      <c r="F31" s="461"/>
      <c r="G31" s="461"/>
      <c r="H31" s="461"/>
      <c r="I31" s="112" t="s">
        <v>501</v>
      </c>
      <c r="J31" s="111">
        <v>2650</v>
      </c>
    </row>
    <row r="32" spans="1:10">
      <c r="A32" s="483"/>
      <c r="B32" s="461"/>
      <c r="C32" s="461"/>
      <c r="D32" s="461"/>
      <c r="E32" s="461" t="s">
        <v>495</v>
      </c>
      <c r="F32" s="461"/>
      <c r="G32" s="461"/>
      <c r="H32" s="461"/>
      <c r="I32" s="112" t="s">
        <v>501</v>
      </c>
      <c r="J32" s="111">
        <v>1855</v>
      </c>
    </row>
    <row r="33" spans="1:10">
      <c r="A33" s="481">
        <v>12</v>
      </c>
      <c r="B33" s="481" t="s">
        <v>496</v>
      </c>
      <c r="C33" s="481"/>
      <c r="D33" s="481"/>
      <c r="E33" s="482" t="s">
        <v>497</v>
      </c>
      <c r="F33" s="482"/>
      <c r="G33" s="482"/>
      <c r="H33" s="482"/>
      <c r="I33" s="84" t="s">
        <v>500</v>
      </c>
      <c r="J33" s="78">
        <v>1500</v>
      </c>
    </row>
    <row r="34" spans="1:10">
      <c r="A34" s="481"/>
      <c r="B34" s="481"/>
      <c r="C34" s="481"/>
      <c r="D34" s="481"/>
      <c r="E34" s="482" t="s">
        <v>497</v>
      </c>
      <c r="F34" s="482"/>
      <c r="G34" s="482"/>
      <c r="H34" s="482"/>
      <c r="I34" s="84" t="s">
        <v>501</v>
      </c>
      <c r="J34" s="78">
        <v>1400</v>
      </c>
    </row>
    <row r="35" spans="1:10" ht="14.4">
      <c r="A35" s="477" t="s">
        <v>389</v>
      </c>
      <c r="B35" s="395"/>
      <c r="C35" s="395"/>
      <c r="D35" s="395"/>
      <c r="E35" s="395"/>
      <c r="F35" s="395"/>
      <c r="G35" s="395"/>
      <c r="H35" s="395"/>
      <c r="I35" s="396"/>
      <c r="J35" s="12">
        <v>52340</v>
      </c>
    </row>
  </sheetData>
  <mergeCells count="54">
    <mergeCell ref="A3:J3"/>
    <mergeCell ref="I4:I5"/>
    <mergeCell ref="A35:I35"/>
    <mergeCell ref="J4:J5"/>
    <mergeCell ref="A1:J1"/>
    <mergeCell ref="A2:J2"/>
    <mergeCell ref="A33:A34"/>
    <mergeCell ref="B33:D34"/>
    <mergeCell ref="E33:H33"/>
    <mergeCell ref="E34:H34"/>
    <mergeCell ref="A27:A29"/>
    <mergeCell ref="B27:D29"/>
    <mergeCell ref="E27:H29"/>
    <mergeCell ref="A30:A32"/>
    <mergeCell ref="B30:D32"/>
    <mergeCell ref="E30:H31"/>
    <mergeCell ref="A19:A21"/>
    <mergeCell ref="B19:D21"/>
    <mergeCell ref="E19:H21"/>
    <mergeCell ref="E32:H32"/>
    <mergeCell ref="A22:A24"/>
    <mergeCell ref="B22:D24"/>
    <mergeCell ref="E22:H24"/>
    <mergeCell ref="A25:A26"/>
    <mergeCell ref="B25:D26"/>
    <mergeCell ref="E25:H26"/>
    <mergeCell ref="E14:H14"/>
    <mergeCell ref="A17:A18"/>
    <mergeCell ref="B17:D18"/>
    <mergeCell ref="E17:H17"/>
    <mergeCell ref="E18:H18"/>
    <mergeCell ref="A15:A16"/>
    <mergeCell ref="B15:D16"/>
    <mergeCell ref="E15:H15"/>
    <mergeCell ref="E16:H16"/>
    <mergeCell ref="A12:A14"/>
    <mergeCell ref="B12:D14"/>
    <mergeCell ref="E12:H12"/>
    <mergeCell ref="E13:H13"/>
    <mergeCell ref="A8:A9"/>
    <mergeCell ref="B8:D9"/>
    <mergeCell ref="E8:H8"/>
    <mergeCell ref="E9:H9"/>
    <mergeCell ref="A10:A11"/>
    <mergeCell ref="B10:D11"/>
    <mergeCell ref="E10:H10"/>
    <mergeCell ref="E11:H11"/>
    <mergeCell ref="A4:A5"/>
    <mergeCell ref="B4:D5"/>
    <mergeCell ref="E4:H5"/>
    <mergeCell ref="A6:A7"/>
    <mergeCell ref="B6:D7"/>
    <mergeCell ref="E6:H6"/>
    <mergeCell ref="E7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E35"/>
  <sheetViews>
    <sheetView zoomScaleNormal="100" workbookViewId="0">
      <selection activeCell="D12" sqref="D12"/>
    </sheetView>
  </sheetViews>
  <sheetFormatPr defaultRowHeight="14.4"/>
  <cols>
    <col min="2" max="2" width="64.109375" bestFit="1" customWidth="1"/>
    <col min="3" max="5" width="15.109375" customWidth="1"/>
  </cols>
  <sheetData>
    <row r="1" spans="1:5" ht="15" customHeight="1">
      <c r="A1" s="487" t="s">
        <v>301</v>
      </c>
      <c r="B1" s="488"/>
      <c r="C1" s="489"/>
    </row>
    <row r="2" spans="1:5">
      <c r="A2" s="310" t="s">
        <v>302</v>
      </c>
      <c r="B2" s="343"/>
      <c r="C2" s="344"/>
    </row>
    <row r="3" spans="1:5">
      <c r="A3" s="310" t="s">
        <v>37</v>
      </c>
      <c r="B3" s="343"/>
      <c r="C3" s="344"/>
    </row>
    <row r="4" spans="1:5">
      <c r="A4" s="53"/>
      <c r="B4" s="53"/>
      <c r="C4" s="53"/>
      <c r="D4" s="53"/>
      <c r="E4" s="53"/>
    </row>
    <row r="5" spans="1:5" ht="15" customHeight="1">
      <c r="A5" s="490" t="s">
        <v>1</v>
      </c>
      <c r="B5" s="490" t="s">
        <v>2</v>
      </c>
      <c r="C5" s="484" t="s">
        <v>763</v>
      </c>
      <c r="D5" s="484" t="s">
        <v>774</v>
      </c>
      <c r="E5" s="484" t="s">
        <v>760</v>
      </c>
    </row>
    <row r="6" spans="1:5">
      <c r="A6" s="491"/>
      <c r="B6" s="491"/>
      <c r="C6" s="485"/>
      <c r="D6" s="485"/>
      <c r="E6" s="485"/>
    </row>
    <row r="7" spans="1:5">
      <c r="A7" s="491"/>
      <c r="B7" s="491"/>
      <c r="C7" s="485"/>
      <c r="D7" s="485"/>
      <c r="E7" s="485"/>
    </row>
    <row r="8" spans="1:5">
      <c r="A8" s="492"/>
      <c r="B8" s="492"/>
      <c r="C8" s="486"/>
      <c r="D8" s="486"/>
      <c r="E8" s="486"/>
    </row>
    <row r="9" spans="1:5" ht="15.6">
      <c r="A9" s="54" t="s">
        <v>224</v>
      </c>
      <c r="B9" s="22" t="s">
        <v>37</v>
      </c>
      <c r="C9" s="19">
        <f>SUM(C10:C33)</f>
        <v>143180</v>
      </c>
      <c r="D9" s="19">
        <f>SUM(D10:D33)</f>
        <v>147180</v>
      </c>
      <c r="E9" s="19">
        <f>D9-C9</f>
        <v>4000</v>
      </c>
    </row>
    <row r="10" spans="1:5" ht="15.6">
      <c r="A10" s="55" t="s">
        <v>225</v>
      </c>
      <c r="B10" s="3" t="s">
        <v>38</v>
      </c>
      <c r="C10" s="15">
        <f>4000+3300</f>
        <v>7300</v>
      </c>
      <c r="D10" s="15">
        <f>4000+3300</f>
        <v>7300</v>
      </c>
      <c r="E10" s="19">
        <f t="shared" ref="E10:E33" si="0">D10-C10</f>
        <v>0</v>
      </c>
    </row>
    <row r="11" spans="1:5" ht="15.6">
      <c r="A11" s="55" t="s">
        <v>226</v>
      </c>
      <c r="B11" s="3" t="s">
        <v>39</v>
      </c>
      <c r="C11" s="15">
        <v>3500</v>
      </c>
      <c r="D11" s="15">
        <v>5000</v>
      </c>
      <c r="E11" s="19">
        <f t="shared" si="0"/>
        <v>1500</v>
      </c>
    </row>
    <row r="12" spans="1:5" ht="15.6">
      <c r="A12" s="55" t="s">
        <v>227</v>
      </c>
      <c r="B12" s="3" t="s">
        <v>147</v>
      </c>
      <c r="C12" s="15">
        <v>5300</v>
      </c>
      <c r="D12" s="15">
        <v>5300</v>
      </c>
      <c r="E12" s="19">
        <f t="shared" si="0"/>
        <v>0</v>
      </c>
    </row>
    <row r="13" spans="1:5" ht="15.6">
      <c r="A13" s="55" t="s">
        <v>228</v>
      </c>
      <c r="B13" s="3" t="s">
        <v>40</v>
      </c>
      <c r="C13" s="15">
        <v>7300</v>
      </c>
      <c r="D13" s="15">
        <v>7300</v>
      </c>
      <c r="E13" s="19">
        <f t="shared" si="0"/>
        <v>0</v>
      </c>
    </row>
    <row r="14" spans="1:5" ht="15.6">
      <c r="A14" s="55" t="s">
        <v>229</v>
      </c>
      <c r="B14" s="3" t="s">
        <v>41</v>
      </c>
      <c r="C14" s="15">
        <v>7300</v>
      </c>
      <c r="D14" s="15">
        <v>7300</v>
      </c>
      <c r="E14" s="19">
        <f t="shared" si="0"/>
        <v>0</v>
      </c>
    </row>
    <row r="15" spans="1:5" ht="15.6">
      <c r="A15" s="55" t="s">
        <v>230</v>
      </c>
      <c r="B15" s="3" t="s">
        <v>42</v>
      </c>
      <c r="C15" s="15">
        <v>4500</v>
      </c>
      <c r="D15" s="15">
        <v>4500</v>
      </c>
      <c r="E15" s="19">
        <f t="shared" si="0"/>
        <v>0</v>
      </c>
    </row>
    <row r="16" spans="1:5" ht="15.6">
      <c r="A16" s="55" t="s">
        <v>231</v>
      </c>
      <c r="B16" s="3" t="s">
        <v>43</v>
      </c>
      <c r="C16" s="15">
        <v>4000</v>
      </c>
      <c r="D16" s="15">
        <v>4000</v>
      </c>
      <c r="E16" s="19">
        <f t="shared" si="0"/>
        <v>0</v>
      </c>
    </row>
    <row r="17" spans="1:5" ht="15.6">
      <c r="A17" s="55" t="s">
        <v>232</v>
      </c>
      <c r="B17" s="3" t="s">
        <v>44</v>
      </c>
      <c r="C17" s="15">
        <v>7300</v>
      </c>
      <c r="D17" s="15">
        <v>7300</v>
      </c>
      <c r="E17" s="19">
        <f t="shared" si="0"/>
        <v>0</v>
      </c>
    </row>
    <row r="18" spans="1:5" ht="15.6">
      <c r="A18" s="55" t="s">
        <v>233</v>
      </c>
      <c r="B18" s="3" t="s">
        <v>45</v>
      </c>
      <c r="C18" s="15">
        <v>3480</v>
      </c>
      <c r="D18" s="15">
        <v>3480</v>
      </c>
      <c r="E18" s="19">
        <f t="shared" si="0"/>
        <v>0</v>
      </c>
    </row>
    <row r="19" spans="1:5" ht="15.6">
      <c r="A19" s="55" t="s">
        <v>234</v>
      </c>
      <c r="B19" s="3" t="s">
        <v>46</v>
      </c>
      <c r="C19" s="15">
        <v>5700</v>
      </c>
      <c r="D19" s="15">
        <v>5700</v>
      </c>
      <c r="E19" s="19">
        <f t="shared" si="0"/>
        <v>0</v>
      </c>
    </row>
    <row r="20" spans="1:5" ht="15.6">
      <c r="A20" s="55" t="s">
        <v>235</v>
      </c>
      <c r="B20" s="3" t="s">
        <v>47</v>
      </c>
      <c r="C20" s="15">
        <v>7300</v>
      </c>
      <c r="D20" s="15">
        <v>7300</v>
      </c>
      <c r="E20" s="19">
        <f t="shared" si="0"/>
        <v>0</v>
      </c>
    </row>
    <row r="21" spans="1:5" ht="15.6">
      <c r="A21" s="55" t="s">
        <v>236</v>
      </c>
      <c r="B21" s="3" t="s">
        <v>48</v>
      </c>
      <c r="C21" s="15">
        <v>6300</v>
      </c>
      <c r="D21" s="15">
        <v>6300</v>
      </c>
      <c r="E21" s="19">
        <f t="shared" si="0"/>
        <v>0</v>
      </c>
    </row>
    <row r="22" spans="1:5" ht="15.6">
      <c r="A22" s="55" t="s">
        <v>237</v>
      </c>
      <c r="B22" s="3" t="s">
        <v>49</v>
      </c>
      <c r="C22" s="15">
        <v>4700</v>
      </c>
      <c r="D22" s="15">
        <v>4700</v>
      </c>
      <c r="E22" s="19">
        <f t="shared" si="0"/>
        <v>0</v>
      </c>
    </row>
    <row r="23" spans="1:5" ht="15.6">
      <c r="A23" s="55" t="s">
        <v>238</v>
      </c>
      <c r="B23" s="3" t="s">
        <v>50</v>
      </c>
      <c r="C23" s="15">
        <v>4500</v>
      </c>
      <c r="D23" s="15">
        <v>4500</v>
      </c>
      <c r="E23" s="19">
        <f t="shared" si="0"/>
        <v>0</v>
      </c>
    </row>
    <row r="24" spans="1:5" ht="15.6">
      <c r="A24" s="55" t="s">
        <v>239</v>
      </c>
      <c r="B24" s="4" t="s">
        <v>51</v>
      </c>
      <c r="C24" s="15">
        <v>9500</v>
      </c>
      <c r="D24" s="15">
        <v>9500</v>
      </c>
      <c r="E24" s="19">
        <f t="shared" si="0"/>
        <v>0</v>
      </c>
    </row>
    <row r="25" spans="1:5" ht="15.6">
      <c r="A25" s="55" t="s">
        <v>240</v>
      </c>
      <c r="B25" s="3" t="s">
        <v>52</v>
      </c>
      <c r="C25" s="15">
        <v>3000</v>
      </c>
      <c r="D25" s="15">
        <v>3000</v>
      </c>
      <c r="E25" s="19">
        <f t="shared" si="0"/>
        <v>0</v>
      </c>
    </row>
    <row r="26" spans="1:5" ht="15.6">
      <c r="A26" s="55" t="s">
        <v>241</v>
      </c>
      <c r="B26" s="3" t="s">
        <v>53</v>
      </c>
      <c r="C26" s="15">
        <v>7300</v>
      </c>
      <c r="D26" s="15">
        <v>7300</v>
      </c>
      <c r="E26" s="19">
        <f t="shared" si="0"/>
        <v>0</v>
      </c>
    </row>
    <row r="27" spans="1:5" ht="15.6">
      <c r="A27" s="55" t="s">
        <v>242</v>
      </c>
      <c r="B27" s="3" t="s">
        <v>54</v>
      </c>
      <c r="C27" s="15">
        <v>6300</v>
      </c>
      <c r="D27" s="15">
        <v>6300</v>
      </c>
      <c r="E27" s="19">
        <f t="shared" si="0"/>
        <v>0</v>
      </c>
    </row>
    <row r="28" spans="1:5" ht="15.6">
      <c r="A28" s="55" t="s">
        <v>243</v>
      </c>
      <c r="B28" s="3" t="s">
        <v>55</v>
      </c>
      <c r="C28" s="15">
        <v>4000</v>
      </c>
      <c r="D28" s="15">
        <v>4000</v>
      </c>
      <c r="E28" s="19">
        <f t="shared" si="0"/>
        <v>0</v>
      </c>
    </row>
    <row r="29" spans="1:5" ht="15.6">
      <c r="A29" s="55" t="s">
        <v>244</v>
      </c>
      <c r="B29" s="3" t="s">
        <v>56</v>
      </c>
      <c r="C29" s="15">
        <v>7300</v>
      </c>
      <c r="D29" s="15">
        <v>7300</v>
      </c>
      <c r="E29" s="19">
        <f t="shared" si="0"/>
        <v>0</v>
      </c>
    </row>
    <row r="30" spans="1:5" ht="15.6">
      <c r="A30" s="55" t="s">
        <v>245</v>
      </c>
      <c r="B30" s="3" t="s">
        <v>57</v>
      </c>
      <c r="C30" s="15">
        <v>7300</v>
      </c>
      <c r="D30" s="15">
        <f>7300+2500</f>
        <v>9800</v>
      </c>
      <c r="E30" s="19">
        <f t="shared" si="0"/>
        <v>2500</v>
      </c>
    </row>
    <row r="31" spans="1:5" ht="15.6">
      <c r="A31" s="55" t="s">
        <v>246</v>
      </c>
      <c r="B31" s="3" t="s">
        <v>736</v>
      </c>
      <c r="C31" s="15">
        <v>6000</v>
      </c>
      <c r="D31" s="15">
        <v>6000</v>
      </c>
      <c r="E31" s="19">
        <f t="shared" si="0"/>
        <v>0</v>
      </c>
    </row>
    <row r="32" spans="1:5" ht="15.6">
      <c r="A32" s="55" t="s">
        <v>247</v>
      </c>
      <c r="B32" s="3" t="s">
        <v>58</v>
      </c>
      <c r="C32" s="15">
        <f>10000-3300</f>
        <v>6700</v>
      </c>
      <c r="D32" s="15">
        <f>10000-3300</f>
        <v>6700</v>
      </c>
      <c r="E32" s="19">
        <f t="shared" si="0"/>
        <v>0</v>
      </c>
    </row>
    <row r="33" spans="1:5" ht="15.6">
      <c r="A33" s="55" t="s">
        <v>735</v>
      </c>
      <c r="B33" s="4" t="s">
        <v>59</v>
      </c>
      <c r="C33" s="15">
        <v>7300</v>
      </c>
      <c r="D33" s="15">
        <v>7300</v>
      </c>
      <c r="E33" s="19">
        <f t="shared" si="0"/>
        <v>0</v>
      </c>
    </row>
    <row r="35" spans="1:5" ht="15.6">
      <c r="B35" s="28"/>
    </row>
  </sheetData>
  <mergeCells count="8">
    <mergeCell ref="D5:D8"/>
    <mergeCell ref="E5:E8"/>
    <mergeCell ref="A1:C1"/>
    <mergeCell ref="A2:C2"/>
    <mergeCell ref="A3:C3"/>
    <mergeCell ref="A5:A8"/>
    <mergeCell ref="B5:B8"/>
    <mergeCell ref="C5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5"/>
  <sheetViews>
    <sheetView zoomScaleNormal="100" workbookViewId="0">
      <selection activeCell="G27" sqref="G27"/>
    </sheetView>
  </sheetViews>
  <sheetFormatPr defaultRowHeight="14.4"/>
  <cols>
    <col min="1" max="1" width="11.109375" customWidth="1"/>
    <col min="2" max="2" width="61.33203125" customWidth="1"/>
    <col min="3" max="3" width="17.109375" customWidth="1"/>
    <col min="4" max="4" width="14.109375" customWidth="1"/>
    <col min="5" max="5" width="15.33203125" customWidth="1"/>
  </cols>
  <sheetData>
    <row r="1" spans="1:5" ht="18">
      <c r="A1" s="487" t="s">
        <v>298</v>
      </c>
      <c r="B1" s="493"/>
      <c r="C1" s="493"/>
      <c r="D1" s="494"/>
      <c r="E1" s="495"/>
    </row>
    <row r="2" spans="1:5">
      <c r="A2" s="310" t="s">
        <v>297</v>
      </c>
      <c r="B2" s="311"/>
      <c r="C2" s="311"/>
      <c r="D2" s="494"/>
      <c r="E2" s="495"/>
    </row>
    <row r="3" spans="1:5">
      <c r="A3" s="310" t="s">
        <v>149</v>
      </c>
      <c r="B3" s="311"/>
      <c r="C3" s="311"/>
      <c r="D3" s="494"/>
      <c r="E3" s="495"/>
    </row>
    <row r="5" spans="1:5" ht="15" customHeight="1">
      <c r="A5" s="302" t="s">
        <v>1</v>
      </c>
      <c r="B5" s="302" t="s">
        <v>2</v>
      </c>
      <c r="C5" s="498" t="s">
        <v>384</v>
      </c>
      <c r="D5" s="484" t="s">
        <v>387</v>
      </c>
      <c r="E5" s="484" t="s">
        <v>392</v>
      </c>
    </row>
    <row r="6" spans="1:5">
      <c r="A6" s="496"/>
      <c r="B6" s="496"/>
      <c r="C6" s="499"/>
      <c r="D6" s="485"/>
      <c r="E6" s="485"/>
    </row>
    <row r="7" spans="1:5">
      <c r="A7" s="496"/>
      <c r="B7" s="496"/>
      <c r="C7" s="499"/>
      <c r="D7" s="485"/>
      <c r="E7" s="485"/>
    </row>
    <row r="8" spans="1:5">
      <c r="A8" s="497"/>
      <c r="B8" s="497"/>
      <c r="C8" s="500"/>
      <c r="D8" s="486"/>
      <c r="E8" s="486"/>
    </row>
    <row r="9" spans="1:5" ht="31.2">
      <c r="A9" s="54" t="s">
        <v>293</v>
      </c>
      <c r="B9" s="22" t="s">
        <v>149</v>
      </c>
      <c r="C9" s="19">
        <f>SUM(C10:C25)</f>
        <v>70200</v>
      </c>
      <c r="D9" s="19">
        <f>SUM(D10:D25)</f>
        <v>9875.57</v>
      </c>
      <c r="E9" s="19">
        <f t="shared" ref="E9" si="0">SUM(E10:E25)</f>
        <v>27584.09</v>
      </c>
    </row>
    <row r="10" spans="1:5" ht="15.6">
      <c r="A10" s="54" t="s">
        <v>248</v>
      </c>
      <c r="B10" s="21" t="s">
        <v>38</v>
      </c>
      <c r="C10" s="19">
        <v>5000</v>
      </c>
      <c r="D10" s="19">
        <v>0</v>
      </c>
      <c r="E10" s="19">
        <v>0</v>
      </c>
    </row>
    <row r="11" spans="1:5" ht="15.6">
      <c r="A11" s="54" t="s">
        <v>249</v>
      </c>
      <c r="B11" s="21" t="s">
        <v>150</v>
      </c>
      <c r="C11" s="19">
        <v>5000</v>
      </c>
      <c r="D11" s="19">
        <v>3680</v>
      </c>
      <c r="E11" s="19">
        <v>1950</v>
      </c>
    </row>
    <row r="12" spans="1:5" ht="15.6">
      <c r="A12" s="54" t="s">
        <v>250</v>
      </c>
      <c r="B12" s="21" t="s">
        <v>40</v>
      </c>
      <c r="C12" s="19">
        <v>5000</v>
      </c>
      <c r="D12" s="19">
        <v>0</v>
      </c>
      <c r="E12" s="19">
        <v>2929.49</v>
      </c>
    </row>
    <row r="13" spans="1:5" ht="15.6">
      <c r="A13" s="54" t="s">
        <v>251</v>
      </c>
      <c r="B13" s="21" t="s">
        <v>41</v>
      </c>
      <c r="C13" s="19">
        <v>5000</v>
      </c>
      <c r="D13" s="19">
        <v>0</v>
      </c>
      <c r="E13" s="19">
        <v>2534.98</v>
      </c>
    </row>
    <row r="14" spans="1:5" ht="15.6">
      <c r="A14" s="54" t="s">
        <v>252</v>
      </c>
      <c r="B14" s="21" t="s">
        <v>42</v>
      </c>
      <c r="C14" s="19">
        <v>3000</v>
      </c>
      <c r="D14" s="19">
        <v>0</v>
      </c>
      <c r="E14" s="19">
        <v>0</v>
      </c>
    </row>
    <row r="15" spans="1:5" ht="15.6">
      <c r="A15" s="54" t="s">
        <v>253</v>
      </c>
      <c r="B15" s="21" t="s">
        <v>43</v>
      </c>
      <c r="C15" s="19">
        <v>2000</v>
      </c>
      <c r="D15" s="19">
        <v>0</v>
      </c>
      <c r="E15" s="19">
        <v>0</v>
      </c>
    </row>
    <row r="16" spans="1:5" ht="15.6">
      <c r="A16" s="54" t="s">
        <v>254</v>
      </c>
      <c r="B16" s="21" t="s">
        <v>44</v>
      </c>
      <c r="C16" s="19">
        <v>5000</v>
      </c>
      <c r="D16" s="19">
        <v>1083.76</v>
      </c>
      <c r="E16" s="19">
        <v>2724.06</v>
      </c>
    </row>
    <row r="17" spans="1:5" ht="15.6">
      <c r="A17" s="54" t="s">
        <v>255</v>
      </c>
      <c r="B17" s="21" t="s">
        <v>45</v>
      </c>
      <c r="C17" s="19">
        <v>5000</v>
      </c>
      <c r="D17" s="19">
        <v>966.95</v>
      </c>
      <c r="E17" s="19">
        <v>1589.03</v>
      </c>
    </row>
    <row r="18" spans="1:5" ht="15.6">
      <c r="A18" s="54" t="s">
        <v>256</v>
      </c>
      <c r="B18" s="21" t="s">
        <v>46</v>
      </c>
      <c r="C18" s="19">
        <v>5000</v>
      </c>
      <c r="D18" s="19">
        <v>4144.8599999999997</v>
      </c>
      <c r="E18" s="19">
        <v>3878.06</v>
      </c>
    </row>
    <row r="19" spans="1:5" ht="15.6">
      <c r="A19" s="54" t="s">
        <v>257</v>
      </c>
      <c r="B19" s="21" t="s">
        <v>47</v>
      </c>
      <c r="C19" s="19">
        <v>5000</v>
      </c>
      <c r="D19" s="19">
        <v>0</v>
      </c>
      <c r="E19" s="19">
        <v>5000</v>
      </c>
    </row>
    <row r="20" spans="1:5" ht="15.6">
      <c r="A20" s="54" t="s">
        <v>258</v>
      </c>
      <c r="B20" s="21" t="s">
        <v>48</v>
      </c>
      <c r="C20" s="19">
        <v>5000</v>
      </c>
      <c r="D20" s="19">
        <v>0</v>
      </c>
      <c r="E20" s="19">
        <v>0</v>
      </c>
    </row>
    <row r="21" spans="1:5" ht="15.6">
      <c r="A21" s="54" t="s">
        <v>259</v>
      </c>
      <c r="B21" s="21" t="s">
        <v>49</v>
      </c>
      <c r="C21" s="19">
        <v>2500</v>
      </c>
      <c r="D21" s="19">
        <v>0</v>
      </c>
      <c r="E21" s="19">
        <v>1594.18</v>
      </c>
    </row>
    <row r="22" spans="1:5" ht="15.6">
      <c r="A22" s="54" t="s">
        <v>260</v>
      </c>
      <c r="B22" s="21" t="s">
        <v>50</v>
      </c>
      <c r="C22" s="19">
        <v>5000</v>
      </c>
      <c r="D22" s="19">
        <v>0</v>
      </c>
      <c r="E22" s="19">
        <v>1139.48</v>
      </c>
    </row>
    <row r="23" spans="1:5" ht="15.6">
      <c r="A23" s="54" t="s">
        <v>261</v>
      </c>
      <c r="B23" s="20" t="s">
        <v>51</v>
      </c>
      <c r="C23" s="19">
        <v>5000</v>
      </c>
      <c r="D23" s="19">
        <v>0</v>
      </c>
      <c r="E23" s="19">
        <v>4244.8100000000004</v>
      </c>
    </row>
    <row r="24" spans="1:5" ht="15.6">
      <c r="A24" s="54" t="s">
        <v>262</v>
      </c>
      <c r="B24" s="21" t="s">
        <v>54</v>
      </c>
      <c r="C24" s="19">
        <v>5000</v>
      </c>
      <c r="D24" s="19">
        <v>0</v>
      </c>
      <c r="E24" s="19">
        <v>0</v>
      </c>
    </row>
    <row r="25" spans="1:5" ht="15.6">
      <c r="A25" s="54" t="s">
        <v>263</v>
      </c>
      <c r="B25" s="20" t="s">
        <v>59</v>
      </c>
      <c r="C25" s="19">
        <v>2700</v>
      </c>
      <c r="D25" s="19">
        <v>0</v>
      </c>
      <c r="E25" s="19">
        <v>0</v>
      </c>
    </row>
  </sheetData>
  <mergeCells count="8">
    <mergeCell ref="A1:E1"/>
    <mergeCell ref="A2:E2"/>
    <mergeCell ref="A3:E3"/>
    <mergeCell ref="E5:E8"/>
    <mergeCell ref="D5:D8"/>
    <mergeCell ref="A5:A8"/>
    <mergeCell ref="B5:B8"/>
    <mergeCell ref="C5:C8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Nazwane zakresy</vt:lpstr>
      </vt:variant>
      <vt:variant>
        <vt:i4>4</vt:i4>
      </vt:variant>
    </vt:vector>
  </HeadingPairs>
  <TitlesOfParts>
    <vt:vector size="28" baseType="lpstr">
      <vt:lpstr>Zał.nr 1 wpływy</vt:lpstr>
      <vt:lpstr>Zał.nr 2 wydatki</vt:lpstr>
      <vt:lpstr>1.I.a.CB</vt:lpstr>
      <vt:lpstr>1.I.b.Dz.Wydawnicza</vt:lpstr>
      <vt:lpstr>1.I.c RPK</vt:lpstr>
      <vt:lpstr>1.I.g.1 Zad.centralne</vt:lpstr>
      <vt:lpstr>1.I.g.2 Elimin.woj.zad.progr.</vt:lpstr>
      <vt:lpstr>1.III.a. Komisje org.</vt:lpstr>
      <vt:lpstr> 1.III.b.Komisje konf.</vt:lpstr>
      <vt:lpstr>1.III.c Komisje progr.zmiana </vt:lpstr>
      <vt:lpstr>1.III.d.Dofinans.Oddz.</vt:lpstr>
      <vt:lpstr>1.III.g.Promocja</vt:lpstr>
      <vt:lpstr>1.III.i.1 Woj.Str.Międz.Org.</vt:lpstr>
      <vt:lpstr>1.III.i.2 Woj.Str.Międz.Progr.</vt:lpstr>
      <vt:lpstr>1.III.k wkł_do_projektów_zmiana</vt:lpstr>
      <vt:lpstr>2.I.a.Wynagrodzenia </vt:lpstr>
      <vt:lpstr>1.III.p Wsparcie proj.dla młodz</vt:lpstr>
      <vt:lpstr>2.I.c.Administracja</vt:lpstr>
      <vt:lpstr>2.II.Inform.2.III B.Czł_zmiana</vt:lpstr>
      <vt:lpstr>2.XIII. InstytCertyfikująca</vt:lpstr>
      <vt:lpstr>COTG</vt:lpstr>
      <vt:lpstr>3a plany_COTG</vt:lpstr>
      <vt:lpstr>3b plany_CFK</vt:lpstr>
      <vt:lpstr>3c plany_CTW</vt:lpstr>
      <vt:lpstr>'2.I.c.Administracja'!Obszar_wydruku</vt:lpstr>
      <vt:lpstr>'3b plany_CFK'!Obszar_wydruku</vt:lpstr>
      <vt:lpstr>'Zał.nr 1 wpływy'!Obszar_wydruku</vt:lpstr>
      <vt:lpstr>'Zał.nr 2 wydatki'!Obszar_wydruku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Ostrowska</dc:creator>
  <cp:lastModifiedBy>Karol Chojnacki</cp:lastModifiedBy>
  <cp:lastPrinted>2024-12-04T10:43:08Z</cp:lastPrinted>
  <dcterms:created xsi:type="dcterms:W3CDTF">2022-10-19T13:10:12Z</dcterms:created>
  <dcterms:modified xsi:type="dcterms:W3CDTF">2024-12-16T12:54:07Z</dcterms:modified>
</cp:coreProperties>
</file>